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tabRatio="912"/>
  </bookViews>
  <sheets>
    <sheet name="Attachment H-27A" sheetId="1" r:id="rId1"/>
    <sheet name="Att 1 - Project Rev Req" sheetId="5" r:id="rId2"/>
    <sheet name="Att 2 - Incentive Return" sheetId="4" r:id="rId3"/>
    <sheet name="Att 3 - True-up" sheetId="3" r:id="rId4"/>
    <sheet name="Att 4 - Rate Base" sheetId="6" r:id="rId5"/>
    <sheet name="Att 5 - Return on rate Base" sheetId="7" r:id="rId6"/>
    <sheet name="Att 6 - True-up Interest" sheetId="8" r:id="rId7"/>
    <sheet name="Att 6a - Interet Rate" sheetId="15" r:id="rId8"/>
    <sheet name="Att 7 - Tax Rates" sheetId="16" r:id="rId9"/>
    <sheet name="Att 8 - Construction Debt" sheetId="10" r:id="rId10"/>
    <sheet name="Att 9 - Cons Debt True-up" sheetId="11" r:id="rId11"/>
    <sheet name="Att 10 - Depreciation Rates" sheetId="12" r:id="rId12"/>
    <sheet name="Att 11 - Prior Period Adj" sheetId="13" r:id="rId13"/>
    <sheet name="Att 12 - Revenue Credits" sheetId="14" r:id="rId14"/>
    <sheet name="WP1 - ADIT" sheetId="20" r:id="rId15"/>
    <sheet name="WP2 - Tax Rates" sheetId="22" r:id="rId16"/>
    <sheet name="WP3 - Perm Tax" sheetId="21" r:id="rId17"/>
    <sheet name="WP4 - Cost Commitment" sheetId="19" r:id="rId18"/>
    <sheet name="WP5 - Att 3 Support" sheetId="2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_____FA200" localSheetId="14" hidden="1">{#N/A,#N/A,FALSE,"Aging Summary";#N/A,#N/A,FALSE,"Ratio Analysis";#N/A,#N/A,FALSE,"Test 120 Day Accts";#N/A,#N/A,FALSE,"Tickmarks"}</definedName>
    <definedName name="________FA200" hidden="1">{#N/A,#N/A,FALSE,"Aging Summary";#N/A,#N/A,FALSE,"Ratio Analysis";#N/A,#N/A,FALSE,"Test 120 Day Accts";#N/A,#N/A,FALSE,"Tickmarks"}</definedName>
    <definedName name="________PT200" localSheetId="14" hidden="1">{#N/A,#N/A,FALSE,"Aging Summary";#N/A,#N/A,FALSE,"Ratio Analysis";#N/A,#N/A,FALSE,"Test 120 Day Accts";#N/A,#N/A,FALSE,"Tickmarks"}</definedName>
    <definedName name="________PT200" hidden="1">{#N/A,#N/A,FALSE,"Aging Summary";#N/A,#N/A,FALSE,"Ratio Analysis";#N/A,#N/A,FALSE,"Test 120 Day Accts";#N/A,#N/A,FALSE,"Tickmarks"}</definedName>
    <definedName name="_______FA200" localSheetId="14" hidden="1">{#N/A,#N/A,FALSE,"Aging Summary";#N/A,#N/A,FALSE,"Ratio Analysis";#N/A,#N/A,FALSE,"Test 120 Day Accts";#N/A,#N/A,FALSE,"Tickmarks"}</definedName>
    <definedName name="_______FA200" hidden="1">{#N/A,#N/A,FALSE,"Aging Summary";#N/A,#N/A,FALSE,"Ratio Analysis";#N/A,#N/A,FALSE,"Test 120 Day Accts";#N/A,#N/A,FALSE,"Tickmarks"}</definedName>
    <definedName name="_______new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PT200" localSheetId="14" hidden="1">{#N/A,#N/A,FALSE,"Aging Summary";#N/A,#N/A,FALSE,"Ratio Analysis";#N/A,#N/A,FALSE,"Test 120 Day Accts";#N/A,#N/A,FALSE,"Tickmarks"}</definedName>
    <definedName name="_______PT200" hidden="1">{#N/A,#N/A,FALSE,"Aging Summary";#N/A,#N/A,FALSE,"Ratio Analysis";#N/A,#N/A,FALSE,"Test 120 Day Accts";#N/A,#N/A,FALSE,"Tickmarks"}</definedName>
    <definedName name="_______www1" localSheetId="14" hidden="1">{#N/A,#N/A,FALSE,"schA"}</definedName>
    <definedName name="_______www1" hidden="1">{#N/A,#N/A,FALSE,"schA"}</definedName>
    <definedName name="______FA200" localSheetId="14" hidden="1">{#N/A,#N/A,FALSE,"Aging Summary";#N/A,#N/A,FALSE,"Ratio Analysis";#N/A,#N/A,FALSE,"Test 120 Day Accts";#N/A,#N/A,FALSE,"Tickmarks"}</definedName>
    <definedName name="______FA200" hidden="1">{#N/A,#N/A,FALSE,"Aging Summary";#N/A,#N/A,FALSE,"Ratio Analysis";#N/A,#N/A,FALSE,"Test 120 Day Accts";#N/A,#N/A,FALSE,"Tickmarks"}</definedName>
    <definedName name="______new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PT200" localSheetId="14" hidden="1">{#N/A,#N/A,FALSE,"Aging Summary";#N/A,#N/A,FALSE,"Ratio Analysis";#N/A,#N/A,FALSE,"Test 120 Day Accts";#N/A,#N/A,FALSE,"Tickmarks"}</definedName>
    <definedName name="______PT200" hidden="1">{#N/A,#N/A,FALSE,"Aging Summary";#N/A,#N/A,FALSE,"Ratio Analysis";#N/A,#N/A,FALSE,"Test 120 Day Accts";#N/A,#N/A,FALSE,"Tickmarks"}</definedName>
    <definedName name="______www1" localSheetId="14" hidden="1">{#N/A,#N/A,FALSE,"schA"}</definedName>
    <definedName name="______www1" hidden="1">{#N/A,#N/A,FALSE,"schA"}</definedName>
    <definedName name="_____F23032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A200" localSheetId="14" hidden="1">{#N/A,#N/A,FALSE,"Aging Summary";#N/A,#N/A,FALSE,"Ratio Analysis";#N/A,#N/A,FALSE,"Test 120 Day Accts";#N/A,#N/A,FALSE,"Tickmarks"}</definedName>
    <definedName name="_____FA200" hidden="1">{#N/A,#N/A,FALSE,"Aging Summary";#N/A,#N/A,FALSE,"Ratio Analysis";#N/A,#N/A,FALSE,"Test 120 Day Accts";#N/A,#N/A,FALSE,"Tickmarks"}</definedName>
    <definedName name="_____new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PT200" localSheetId="14" hidden="1">{#N/A,#N/A,FALSE,"Aging Summary";#N/A,#N/A,FALSE,"Ratio Analysis";#N/A,#N/A,FALSE,"Test 120 Day Accts";#N/A,#N/A,FALSE,"Tickmarks"}</definedName>
    <definedName name="_____PT200" hidden="1">{#N/A,#N/A,FALSE,"Aging Summary";#N/A,#N/A,FALSE,"Ratio Analysis";#N/A,#N/A,FALSE,"Test 120 Day Accts";#N/A,#N/A,FALSE,"Tickmarks"}</definedName>
    <definedName name="_____TB1" localSheetId="14" hidden="1">{#N/A,#N/A,TRUE,"Income";#N/A,#N/A,TRUE,"IncomeDetail";#N/A,#N/A,TRUE,"Balance";#N/A,#N/A,TRUE,"BalDetail"}</definedName>
    <definedName name="_____TB1" hidden="1">{#N/A,#N/A,TRUE,"Income";#N/A,#N/A,TRUE,"IncomeDetail";#N/A,#N/A,TRUE,"Balance";#N/A,#N/A,TRUE,"BalDetail"}</definedName>
    <definedName name="_____www1" localSheetId="14" hidden="1">{#N/A,#N/A,FALSE,"schA"}</definedName>
    <definedName name="_____www1" hidden="1">{#N/A,#N/A,FALSE,"schA"}</definedName>
    <definedName name="____F23032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A200" localSheetId="14" hidden="1">{#N/A,#N/A,FALSE,"Aging Summary";#N/A,#N/A,FALSE,"Ratio Analysis";#N/A,#N/A,FALSE,"Test 120 Day Accts";#N/A,#N/A,FALSE,"Tickmarks"}</definedName>
    <definedName name="____FA200" hidden="1">{#N/A,#N/A,FALSE,"Aging Summary";#N/A,#N/A,FALSE,"Ratio Analysis";#N/A,#N/A,FALSE,"Test 120 Day Accts";#N/A,#N/A,FALSE,"Tickmarks"}</definedName>
    <definedName name="____new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PT200" localSheetId="14" hidden="1">{#N/A,#N/A,FALSE,"Aging Summary";#N/A,#N/A,FALSE,"Ratio Analysis";#N/A,#N/A,FALSE,"Test 120 Day Accts";#N/A,#N/A,FALSE,"Tickmarks"}</definedName>
    <definedName name="____PT200" hidden="1">{#N/A,#N/A,FALSE,"Aging Summary";#N/A,#N/A,FALSE,"Ratio Analysis";#N/A,#N/A,FALSE,"Test 120 Day Accts";#N/A,#N/A,FALSE,"Tickmarks"}</definedName>
    <definedName name="____www1" localSheetId="14" hidden="1">{#N/A,#N/A,FALSE,"schA"}</definedName>
    <definedName name="____www1" hidden="1">{#N/A,#N/A,FALSE,"schA"}</definedName>
    <definedName name="___a2" hidden="1">[1]Assum!$B$23:$B$40</definedName>
    <definedName name="___a3" hidden="1">[1]Assum!$C$23:$C$40</definedName>
    <definedName name="___a36" localSheetId="14" hidden="1">{"Accretion";#N/A;FALSE;"Assum"}</definedName>
    <definedName name="___a36" hidden="1">{"Accretion";#N/A;FALSE;"Assum"}</definedName>
    <definedName name="___a37" localSheetId="14" hidden="1">{#N/A,#N/A,TRUE,"Lines",#N/A,#N/A,TRUE;"Stations",#N/A,#N/A,TRUE,"Cap. Expenses",#N/A,#N/A;TRUE,"Land",#N/A,#N/A,TRUE,"Cen Proces Sys",#N/A;#N/A,TRUE,"telecom",#N/A,#N/A,TRUE,"Other"}</definedName>
    <definedName name="___a37" hidden="1">{#N/A,#N/A,TRUE,"Lines",#N/A,#N/A,TRUE;"Stations",#N/A,#N/A,TRUE,"Cap. Expenses",#N/A,#N/A;TRUE,"Land",#N/A,#N/A,TRUE,"Cen Proces Sys",#N/A;#N/A,TRUE,"telecom",#N/A,#N/A,TRUE,"Other"}</definedName>
    <definedName name="___a38" localSheetId="14" hidden="1">{"Assumptions";#N/A;FALSE;"Assum"}</definedName>
    <definedName name="___a38" hidden="1">{"Assumptions";#N/A;FALSE;"Assum"}</definedName>
    <definedName name="___a39" localSheetId="14" hidden="1">{#N/A;#N/A;FALSE;"CAG"}</definedName>
    <definedName name="___a39" hidden="1">{#N/A;#N/A;FALSE;"CAG"}</definedName>
    <definedName name="___a4" hidden="1">[1]Assum!$E$23:$E$40</definedName>
    <definedName name="___a40" localSheetId="14" hidden="1">{#N/A;#N/A;FALSE;"CPB"}</definedName>
    <definedName name="___a40" hidden="1">{#N/A;#N/A;FALSE;"CPB"}</definedName>
    <definedName name="___a41" localSheetId="14" hidden="1">{#N/A;#N/A;FALSE;"Credit Summary"}</definedName>
    <definedName name="___a41" hidden="1">{#N/A;#N/A;FALSE;"Credit Summary"}</definedName>
    <definedName name="___a42" localSheetId="14" hidden="1">{"FCB_ALL";#N/A;FALSE;"FCB"}</definedName>
    <definedName name="___a42" hidden="1">{"FCB_ALL";#N/A;FALSE;"FCB"}</definedName>
    <definedName name="___a43" localSheetId="14" hidden="1">{"FCB_ALL";#N/A;FALSE;"FCB"}</definedName>
    <definedName name="___a43" hidden="1">{"FCB_ALL";#N/A;FALSE;"FCB"}</definedName>
    <definedName name="___a44" localSheetId="1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5" localSheetId="14" hidden="1">{#N/A;#N/A;FALSE;"GIS"}</definedName>
    <definedName name="___a45" hidden="1">{#N/A;#N/A;FALSE;"GIS"}</definedName>
    <definedName name="___a46" localSheetId="14" hidden="1">{#N/A,#N/A,TRUE,"Cover His PWC",#N/A,#N/A,TRUE;"P&amp;L",#N/A,#N/A,TRUE,"BS",#N/A,#N/A;TRUE,"Depreciation",#N/A,#N/A,TRUE,"GRAPHS",#N/A;#N/A,TRUE,"DCF EBITDA Multiple",#N/A,#N/A,TRUE,"DCF Perpetual Growth"}</definedName>
    <definedName name="___a46" hidden="1">{#N/A,#N/A,TRUE,"Cover His PWC",#N/A,#N/A,TRUE;"P&amp;L",#N/A,#N/A,TRUE,"BS",#N/A,#N/A;TRUE,"Depreciation",#N/A,#N/A,TRUE,"GRAPHS",#N/A;#N/A,TRUE,"DCF EBITDA Multiple",#N/A,#N/A,TRUE,"DCF Perpetual Growth"}</definedName>
    <definedName name="___a47" localSheetId="14" hidden="1">{#N/A,#N/A,TRUE,"Cover His T",#N/A,#N/A,TRUE;"P&amp;L",#N/A,#N/A,TRUE,"BS",#N/A,#N/A;TRUE,"Depreciation",#N/A,#N/A,TRUE,"GRAPHS",#N/A;#N/A,TRUE,"DCF EBITDA Multiple",#N/A,#N/A,TRUE,"DCF Perpetual Growth"}</definedName>
    <definedName name="___a47" hidden="1">{#N/A,#N/A,TRUE,"Cover His T",#N/A,#N/A,TRUE;"P&amp;L",#N/A,#N/A,TRUE,"BS",#N/A,#N/A;TRUE,"Depreciation",#N/A,#N/A,TRUE,"GRAPHS",#N/A;#N/A,TRUE,"DCF EBITDA Multiple",#N/A,#N/A,TRUE,"DCF Perpetual Growth"}</definedName>
    <definedName name="___a48" localSheetId="14" hidden="1">{#N/A;#N/A;FALSE;"HNZ"}</definedName>
    <definedName name="___a48" hidden="1">{#N/A;#N/A;FALSE;"HNZ"}</definedName>
    <definedName name="___a49" localSheetId="14"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5" hidden="1">[1]Assum!$F$23:$F$40</definedName>
    <definedName name="___a50" localSheetId="14" hidden="1">{#N/A;#N/A;FALSE;"K"}</definedName>
    <definedName name="___a50" hidden="1">{#N/A;#N/A;FALSE;"K"}</definedName>
    <definedName name="___a51" localSheetId="14"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2" localSheetId="14" hidden="1">{#N/A;#N/A;FALSE;"MCCRK"}</definedName>
    <definedName name="___a52" hidden="1">{#N/A;#N/A;FALSE;"MCCRK"}</definedName>
    <definedName name="___a53" localSheetId="14" hidden="1">{#N/A;#N/A;FALSE;"NA"}</definedName>
    <definedName name="___a53" hidden="1">{#N/A;#N/A;FALSE;"NA"}</definedName>
    <definedName name="___a54" localSheetId="14" hidden="1">{"cap_structure",#N/A,FALSE,"Graph-Mkt Cap";"price",#N/A,FALSE,"Graph-Price";"ebit",#N/A,FALSE,"Graph-EBITDA";"ebitda",#N/A,FALSE,"Graph-EBITDA"}</definedName>
    <definedName name="___a54" hidden="1">{"cap_structure",#N/A,FALSE,"Graph-Mkt Cap";"price",#N/A,FALSE,"Graph-Price";"ebit",#N/A,FALSE,"Graph-EBITDA";"ebitda",#N/A,FALSE,"Graph-EBITDA"}</definedName>
    <definedName name="___a55" localSheetId="14" hidden="1">{"inputs raw data";#N/A;TRUE;"INPUT"}</definedName>
    <definedName name="___a55" hidden="1">{"inputs raw data";#N/A;TRUE;"INPUT"}</definedName>
    <definedName name="___a56" localSheetId="14" hidden="1">{"summary1",#N/A,TRUE;"Comps","summary2",#N/A;TRUE,"Comps","summary3";#N/A,TRUE,"Comps"}</definedName>
    <definedName name="___a56" hidden="1">{"summary1",#N/A,TRUE;"Comps","summary2",#N/A;TRUE,"Comps","summary3";#N/A,TRUE,"Comps"}</definedName>
    <definedName name="___a57" localSheetId="14" hidden="1">{"summary1",#N/A,TRUE;"Comps","summary2",#N/A;TRUE,"Comps","summary3";#N/A,TRUE,"Comps"}</definedName>
    <definedName name="___a57" hidden="1">{"summary1",#N/A,TRUE;"Comps","summary2",#N/A;TRUE,"Comps","summary3";#N/A,TRUE,"Comps"}</definedName>
    <definedName name="___a58" localSheetId="14" hidden="1">{#N/A,"DR",FALSE,"increm pf",#N/A,"MAMSI";FALSE,"increm pf",#N/A,"MAXI",FALSE,"increm pf";#N/A,"PCAM",FALSE,"increm pf",#N/A,"PHSV";FALSE,"increm pf",#N/A,"SIE",FALSE,"increm pf"}</definedName>
    <definedName name="___a58" hidden="1">{#N/A,"DR",FALSE,"increm pf",#N/A,"MAMSI";FALSE,"increm pf",#N/A,"MAXI",FALSE,"increm pf";#N/A,"PCAM",FALSE,"increm pf",#N/A,"PHSV";FALSE,"increm pf",#N/A,"SIE",FALSE,"increm pf"}</definedName>
    <definedName name="___a59" localSheetId="14"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6"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0" localSheetId="14" hidden="1">{#N/A,#N/A,TRUE,"Cover Repl",#N/A,#N/A,TRUE,"P&amp;L";#N/A,#N/A,TRUE,"P&amp;L (2)",#N/A,#N/A,TRUE,"BS";#N/A,#N/A,TRUE,"Depreciation",#N/A,#N/A,TRUE,"GRAPHS";#N/A,#N/A,TRUE,"DCF EBITDA Multiple",#N/A,#N/A,TRUE,"DCF Perpetual Growth"}</definedName>
    <definedName name="___a60" hidden="1">{#N/A,#N/A,TRUE,"Cover Repl",#N/A,#N/A,TRUE,"P&amp;L";#N/A,#N/A,TRUE,"P&amp;L (2)",#N/A,#N/A,TRUE,"BS";#N/A,#N/A,TRUE,"Depreciation",#N/A,#N/A,TRUE,"GRAPHS";#N/A,#N/A,TRUE,"DCF EBITDA Multiple",#N/A,#N/A,TRUE,"DCF Perpetual Growth"}</definedName>
    <definedName name="___a61" localSheetId="14" hidden="1">{#N/A;#N/A;FALSE;"Trading Summary"}</definedName>
    <definedName name="___a61" hidden="1">{#N/A;#N/A;FALSE;"Trading Summary"}</definedName>
    <definedName name="___a62" localSheetId="14"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3" localSheetId="14" hidden="1">{#N/A;#N/A;FALSE;"WWY"}</definedName>
    <definedName name="___a63" hidden="1">{#N/A;#N/A;FALSE;"WWY"}</definedName>
    <definedName name="___a64"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5"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6"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7"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7" localSheetId="14"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F23032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A200" localSheetId="14" hidden="1">{#N/A,#N/A,FALSE,"Aging Summary";#N/A,#N/A,FALSE,"Ratio Analysis";#N/A,#N/A,FALSE,"Test 120 Day Accts";#N/A,#N/A,FALSE,"Tickmarks"}</definedName>
    <definedName name="___FA200" hidden="1">{#N/A,#N/A,FALSE,"Aging Summary";#N/A,#N/A,FALSE,"Ratio Analysis";#N/A,#N/A,FALSE,"Test 120 Day Accts";#N/A,#N/A,FALSE,"Tickmarks"}</definedName>
    <definedName name="___new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q3" hidden="1">'[2]1601 Detail information'!$H$130:$H$162</definedName>
    <definedName name="___TB1" localSheetId="14" hidden="1">{#N/A,#N/A,TRUE,"Income";#N/A,#N/A,TRUE,"IncomeDetail";#N/A,#N/A,TRUE,"Balance";#N/A,#N/A,TRUE,"BalDetail"}</definedName>
    <definedName name="___TB1" hidden="1">{#N/A,#N/A,TRUE,"Income";#N/A,#N/A,TRUE,"IncomeDetail";#N/A,#N/A,TRUE,"Balance";#N/A,#N/A,TRUE,"BalDetail"}</definedName>
    <definedName name="___thinkcell0yiY.KZh9UGHKXu_ALs4.g" localSheetId="14" hidden="1">#REF!</definedName>
    <definedName name="___thinkcell0yiY.KZh9UGHKXu_ALs4.g" hidden="1">#REF!</definedName>
    <definedName name="___thinkcellGXdeNDllXEqzynVyu6jM9A" localSheetId="14" hidden="1">#REF!</definedName>
    <definedName name="___thinkcellGXdeNDllXEqzynVyu6jM9A" hidden="1">#REF!</definedName>
    <definedName name="___thinkcellHjrwK8xjGUGwHoi4M1AWSQ" localSheetId="14" hidden="1">'[3]5. Supplier pareto'!#REF!</definedName>
    <definedName name="___thinkcellHjrwK8xjGUGwHoi4M1AWSQ" hidden="1">'[3]5. Supplier pareto'!#REF!</definedName>
    <definedName name="___thinkcellqBKYna5NmUerUR9llwfFRw" localSheetId="14" hidden="1">#REF!</definedName>
    <definedName name="___thinkcellqBKYna5NmUerUR9llwfFRw" hidden="1">#REF!</definedName>
    <definedName name="___UF1" localSheetId="14" hidden="1">{#N/A,#N/A,FALSE,"BreakoutFY95";#N/A,#N/A,FALSE,"BreakoutFY96";#N/A,#N/A,FALSE,"BreakoutFY97";#N/A,#N/A,FALSE,"BreakoutFY98"}</definedName>
    <definedName name="___UF1" hidden="1">{#N/A,#N/A,FALSE,"BreakoutFY95";#N/A,#N/A,FALSE,"BreakoutFY96";#N/A,#N/A,FALSE,"BreakoutFY97";#N/A,#N/A,FALSE,"BreakoutFY98"}</definedName>
    <definedName name="___www1" localSheetId="14" hidden="1">{#N/A,#N/A,FALSE,"schA"}</definedName>
    <definedName name="___www1" hidden="1">{#N/A,#N/A,FALSE,"schA"}</definedName>
    <definedName name="___www1_1" localSheetId="14" hidden="1">{#N/A,#N/A,FALSE,"schA"}</definedName>
    <definedName name="___www1_1" hidden="1">{#N/A,#N/A,FALSE,"schA"}</definedName>
    <definedName name="___www1_1_1" localSheetId="14" hidden="1">{#N/A,#N/A,FALSE,"schA"}</definedName>
    <definedName name="___www1_1_1" hidden="1">{#N/A,#N/A,FALSE,"schA"}</definedName>
    <definedName name="___www1_1_2" localSheetId="14" hidden="1">{#N/A,#N/A,FALSE,"schA"}</definedName>
    <definedName name="___www1_1_2" hidden="1">{#N/A,#N/A,FALSE,"schA"}</definedName>
    <definedName name="___www1_1_3" localSheetId="14" hidden="1">{#N/A,#N/A,FALSE,"schA"}</definedName>
    <definedName name="___www1_1_3" hidden="1">{#N/A,#N/A,FALSE,"schA"}</definedName>
    <definedName name="___www1_2" localSheetId="14" hidden="1">{#N/A,#N/A,FALSE,"schA"}</definedName>
    <definedName name="___www1_2" hidden="1">{#N/A,#N/A,FALSE,"schA"}</definedName>
    <definedName name="___www1_2_1" localSheetId="14" hidden="1">{#N/A,#N/A,FALSE,"schA"}</definedName>
    <definedName name="___www1_2_1" hidden="1">{#N/A,#N/A,FALSE,"schA"}</definedName>
    <definedName name="___www1_2_2" localSheetId="14" hidden="1">{#N/A,#N/A,FALSE,"schA"}</definedName>
    <definedName name="___www1_2_2" hidden="1">{#N/A,#N/A,FALSE,"schA"}</definedName>
    <definedName name="___www1_2_3" localSheetId="14" hidden="1">{#N/A,#N/A,FALSE,"schA"}</definedName>
    <definedName name="___www1_2_3" hidden="1">{#N/A,#N/A,FALSE,"schA"}</definedName>
    <definedName name="___www1_3" localSheetId="14" hidden="1">{#N/A,#N/A,FALSE,"schA"}</definedName>
    <definedName name="___www1_3" hidden="1">{#N/A,#N/A,FALSE,"schA"}</definedName>
    <definedName name="___www1_3_1" localSheetId="14" hidden="1">{#N/A,#N/A,FALSE,"schA"}</definedName>
    <definedName name="___www1_3_1" hidden="1">{#N/A,#N/A,FALSE,"schA"}</definedName>
    <definedName name="___www1_3_2" localSheetId="14" hidden="1">{#N/A,#N/A,FALSE,"schA"}</definedName>
    <definedName name="___www1_3_2" hidden="1">{#N/A,#N/A,FALSE,"schA"}</definedName>
    <definedName name="___www1_3_3" localSheetId="14" hidden="1">{#N/A,#N/A,FALSE,"schA"}</definedName>
    <definedName name="___www1_3_3" hidden="1">{#N/A,#N/A,FALSE,"schA"}</definedName>
    <definedName name="___www1_4" localSheetId="14" hidden="1">{#N/A,#N/A,FALSE,"schA"}</definedName>
    <definedName name="___www1_4" hidden="1">{#N/A,#N/A,FALSE,"schA"}</definedName>
    <definedName name="___www1_4_1" localSheetId="14" hidden="1">{#N/A,#N/A,FALSE,"schA"}</definedName>
    <definedName name="___www1_4_1" hidden="1">{#N/A,#N/A,FALSE,"schA"}</definedName>
    <definedName name="___www1_4_2" localSheetId="14" hidden="1">{#N/A,#N/A,FALSE,"schA"}</definedName>
    <definedName name="___www1_4_2" hidden="1">{#N/A,#N/A,FALSE,"schA"}</definedName>
    <definedName name="___www1_4_3" localSheetId="14" hidden="1">{#N/A,#N/A,FALSE,"schA"}</definedName>
    <definedName name="___www1_4_3" hidden="1">{#N/A,#N/A,FALSE,"schA"}</definedName>
    <definedName name="___www1_5" localSheetId="14" hidden="1">{#N/A,#N/A,FALSE,"schA"}</definedName>
    <definedName name="___www1_5" hidden="1">{#N/A,#N/A,FALSE,"schA"}</definedName>
    <definedName name="___www1_5_1" localSheetId="14" hidden="1">{#N/A,#N/A,FALSE,"schA"}</definedName>
    <definedName name="___www1_5_1" hidden="1">{#N/A,#N/A,FALSE,"schA"}</definedName>
    <definedName name="___www1_5_2" localSheetId="14" hidden="1">{#N/A,#N/A,FALSE,"schA"}</definedName>
    <definedName name="___www1_5_2" hidden="1">{#N/A,#N/A,FALSE,"schA"}</definedName>
    <definedName name="___www1_5_3" localSheetId="14" hidden="1">{#N/A,#N/A,FALSE,"schA"}</definedName>
    <definedName name="___www1_5_3" hidden="1">{#N/A,#N/A,FALSE,"schA"}</definedName>
    <definedName name="__123Graph_A" localSheetId="14" hidden="1">'[4]As-Fin'!#REF!</definedName>
    <definedName name="__123Graph_A" hidden="1">'[4]As-Fin'!#REF!</definedName>
    <definedName name="__123Graph_A1991" localSheetId="14" hidden="1">[5]Sheet3!#REF!</definedName>
    <definedName name="__123Graph_A1991" hidden="1">[5]Sheet3!#REF!</definedName>
    <definedName name="__123Graph_A1992" localSheetId="14" hidden="1">[5]Sheet3!#REF!</definedName>
    <definedName name="__123Graph_A1992" hidden="1">[5]Sheet3!#REF!</definedName>
    <definedName name="__123Graph_A1993" localSheetId="14" hidden="1">[5]Sheet3!#REF!</definedName>
    <definedName name="__123Graph_A1993" hidden="1">[5]Sheet3!#REF!</definedName>
    <definedName name="__123Graph_A1994" localSheetId="14" hidden="1">[5]Sheet3!#REF!</definedName>
    <definedName name="__123Graph_A1994" hidden="1">[5]Sheet3!#REF!</definedName>
    <definedName name="__123Graph_A1995" localSheetId="14" hidden="1">[5]Sheet3!#REF!</definedName>
    <definedName name="__123Graph_A1995" hidden="1">[5]Sheet3!#REF!</definedName>
    <definedName name="__123Graph_A1996" localSheetId="14" hidden="1">[5]Sheet3!#REF!</definedName>
    <definedName name="__123Graph_A1996" hidden="1">[5]Sheet3!#REF!</definedName>
    <definedName name="__123Graph_ABAR" localSheetId="14" hidden="1">[5]Sheet3!#REF!</definedName>
    <definedName name="__123Graph_ABAR" hidden="1">[5]Sheet3!#REF!</definedName>
    <definedName name="__123Graph_ACOAL" localSheetId="14" hidden="1">'[6]As-Fin'!#REF!</definedName>
    <definedName name="__123Graph_ACOAL" hidden="1">'[6]As-Fin'!#REF!</definedName>
    <definedName name="__123Graph_B" localSheetId="14" hidden="1">'[4]As-Fin'!#REF!</definedName>
    <definedName name="__123Graph_B" hidden="1">'[4]As-Fin'!#REF!</definedName>
    <definedName name="__123Graph_B1991" localSheetId="14" hidden="1">[5]Sheet3!#REF!</definedName>
    <definedName name="__123Graph_B1991" hidden="1">[5]Sheet3!#REF!</definedName>
    <definedName name="__123Graph_B1992" localSheetId="14" hidden="1">[5]Sheet3!#REF!</definedName>
    <definedName name="__123Graph_B1992" hidden="1">[5]Sheet3!#REF!</definedName>
    <definedName name="__123Graph_B1993" localSheetId="14" hidden="1">[5]Sheet3!#REF!</definedName>
    <definedName name="__123Graph_B1993" hidden="1">[5]Sheet3!#REF!</definedName>
    <definedName name="__123Graph_B1994" localSheetId="14" hidden="1">[5]Sheet3!#REF!</definedName>
    <definedName name="__123Graph_B1994" hidden="1">[5]Sheet3!#REF!</definedName>
    <definedName name="__123Graph_B1995" localSheetId="14" hidden="1">[5]Sheet3!#REF!</definedName>
    <definedName name="__123Graph_B1995" hidden="1">[5]Sheet3!#REF!</definedName>
    <definedName name="__123Graph_B1996" localSheetId="14" hidden="1">[5]Sheet3!#REF!</definedName>
    <definedName name="__123Graph_B1996" hidden="1">[5]Sheet3!#REF!</definedName>
    <definedName name="__123Graph_BBAR" localSheetId="14" hidden="1">[5]Sheet3!#REF!</definedName>
    <definedName name="__123Graph_BBAR" hidden="1">[5]Sheet3!#REF!</definedName>
    <definedName name="__123Graph_BCOAL" localSheetId="14" hidden="1">'[6]As-Fin'!#REF!</definedName>
    <definedName name="__123Graph_BCOAL" hidden="1">'[6]As-Fin'!#REF!</definedName>
    <definedName name="__123Graph_C" localSheetId="14" hidden="1">'[4]As-Fin'!#REF!</definedName>
    <definedName name="__123Graph_C" hidden="1">'[4]As-Fin'!#REF!</definedName>
    <definedName name="__123Graph_CBAR" localSheetId="14" hidden="1">[5]Sheet3!#REF!</definedName>
    <definedName name="__123Graph_CBAR" hidden="1">[5]Sheet3!#REF!</definedName>
    <definedName name="__123Graph_CCOAL" localSheetId="14" hidden="1">'[6]As-Fin'!#REF!</definedName>
    <definedName name="__123Graph_CCOAL" hidden="1">'[6]As-Fin'!#REF!</definedName>
    <definedName name="__123Graph_D" localSheetId="14" hidden="1">[7]Financing!#REF!</definedName>
    <definedName name="__123Graph_D" hidden="1">[7]Financing!#REF!</definedName>
    <definedName name="__123Graph_DBAR" localSheetId="14" hidden="1">[5]Sheet3!#REF!</definedName>
    <definedName name="__123Graph_DBAR" hidden="1">[5]Sheet3!#REF!</definedName>
    <definedName name="__123Graph_DCOAL" localSheetId="14" hidden="1">'[6]As-Fin'!#REF!</definedName>
    <definedName name="__123Graph_DCOAL" hidden="1">'[6]As-Fin'!#REF!</definedName>
    <definedName name="__123Graph_E" localSheetId="14" hidden="1">'[6]As-Fin'!#REF!</definedName>
    <definedName name="__123Graph_E" hidden="1">'[6]As-Fin'!#REF!</definedName>
    <definedName name="__123Graph_EBAR" localSheetId="14" hidden="1">[5]Sheet3!#REF!</definedName>
    <definedName name="__123Graph_EBAR" hidden="1">[5]Sheet3!#REF!</definedName>
    <definedName name="__123Graph_ECOAL" localSheetId="14" hidden="1">'[6]As-Fin'!#REF!</definedName>
    <definedName name="__123Graph_ECOAL" hidden="1">'[6]As-Fin'!#REF!</definedName>
    <definedName name="__123Graph_F" localSheetId="14" hidden="1">#REF!</definedName>
    <definedName name="__123Graph_F" hidden="1">#REF!</definedName>
    <definedName name="__123Graph_FBAR" localSheetId="14" hidden="1">[5]Sheet3!#REF!</definedName>
    <definedName name="__123Graph_FBAR" hidden="1">[5]Sheet3!#REF!</definedName>
    <definedName name="__123Graph_X" localSheetId="14" hidden="1">[8]Cases!#REF!</definedName>
    <definedName name="__123Graph_X" hidden="1">[8]Cases!#REF!</definedName>
    <definedName name="__123Graph_X1991" localSheetId="14" hidden="1">[5]Sheet3!#REF!</definedName>
    <definedName name="__123Graph_X1991" hidden="1">[5]Sheet3!#REF!</definedName>
    <definedName name="__123Graph_X1992" localSheetId="14" hidden="1">[5]Sheet3!#REF!</definedName>
    <definedName name="__123Graph_X1992" hidden="1">[5]Sheet3!#REF!</definedName>
    <definedName name="__123Graph_X1993" localSheetId="14" hidden="1">[5]Sheet3!#REF!</definedName>
    <definedName name="__123Graph_X1993" hidden="1">[5]Sheet3!#REF!</definedName>
    <definedName name="__123Graph_X1994" localSheetId="14" hidden="1">[5]Sheet3!#REF!</definedName>
    <definedName name="__123Graph_X1994" hidden="1">[5]Sheet3!#REF!</definedName>
    <definedName name="__123Graph_X1995" localSheetId="14" hidden="1">[5]Sheet3!#REF!</definedName>
    <definedName name="__123Graph_X1995" hidden="1">[5]Sheet3!#REF!</definedName>
    <definedName name="__123Graph_X1996" localSheetId="14" hidden="1">[5]Sheet3!#REF!</definedName>
    <definedName name="__123Graph_X1996" hidden="1">[5]Sheet3!#REF!</definedName>
    <definedName name="__123Graph_XCOAL" localSheetId="14" hidden="1">'[6]As-Fin'!#REF!</definedName>
    <definedName name="__123Graph_XCOAL" hidden="1">'[6]As-Fin'!#REF!</definedName>
    <definedName name="__a2" hidden="1">[1]Assum!$B$23:$B$40</definedName>
    <definedName name="__a3" hidden="1">[1]Assum!$C$23:$C$40</definedName>
    <definedName name="__a36" localSheetId="14" hidden="1">{"Accretion";#N/A;FALSE;"Assum"}</definedName>
    <definedName name="__a36" hidden="1">{"Accretion";#N/A;FALSE;"Assum"}</definedName>
    <definedName name="__a37" localSheetId="14" hidden="1">{#N/A,#N/A,TRUE,"Lines",#N/A,#N/A,TRUE;"Stations",#N/A,#N/A,TRUE,"Cap. Expenses",#N/A,#N/A;TRUE,"Land",#N/A,#N/A,TRUE,"Cen Proces Sys",#N/A;#N/A,TRUE,"telecom",#N/A,#N/A,TRUE,"Other"}</definedName>
    <definedName name="__a37" hidden="1">{#N/A,#N/A,TRUE,"Lines",#N/A,#N/A,TRUE;"Stations",#N/A,#N/A,TRUE,"Cap. Expenses",#N/A,#N/A;TRUE,"Land",#N/A,#N/A,TRUE,"Cen Proces Sys",#N/A;#N/A,TRUE,"telecom",#N/A,#N/A,TRUE,"Other"}</definedName>
    <definedName name="__a38" localSheetId="14" hidden="1">{"Assumptions";#N/A;FALSE;"Assum"}</definedName>
    <definedName name="__a38" hidden="1">{"Assumptions";#N/A;FALSE;"Assum"}</definedName>
    <definedName name="__a39" localSheetId="14" hidden="1">{#N/A;#N/A;FALSE;"CAG"}</definedName>
    <definedName name="__a39" hidden="1">{#N/A;#N/A;FALSE;"CAG"}</definedName>
    <definedName name="__a4" hidden="1">[1]Assum!$E$23:$E$40</definedName>
    <definedName name="__a40" localSheetId="14" hidden="1">{#N/A;#N/A;FALSE;"CPB"}</definedName>
    <definedName name="__a40" hidden="1">{#N/A;#N/A;FALSE;"CPB"}</definedName>
    <definedName name="__a41" localSheetId="14" hidden="1">{#N/A;#N/A;FALSE;"Credit Summary"}</definedName>
    <definedName name="__a41" hidden="1">{#N/A;#N/A;FALSE;"Credit Summary"}</definedName>
    <definedName name="__a42" localSheetId="14" hidden="1">{"FCB_ALL";#N/A;FALSE;"FCB"}</definedName>
    <definedName name="__a42" hidden="1">{"FCB_ALL";#N/A;FALSE;"FCB"}</definedName>
    <definedName name="__a43" localSheetId="14" hidden="1">{"FCB_ALL";#N/A;FALSE;"FCB"}</definedName>
    <definedName name="__a43" hidden="1">{"FCB_ALL";#N/A;FALSE;"FCB"}</definedName>
    <definedName name="__a44" localSheetId="1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5" localSheetId="14" hidden="1">{#N/A;#N/A;FALSE;"GIS"}</definedName>
    <definedName name="__a45" hidden="1">{#N/A;#N/A;FALSE;"GIS"}</definedName>
    <definedName name="__a46" localSheetId="14" hidden="1">{#N/A,#N/A,TRUE,"Cover His PWC",#N/A,#N/A,TRUE;"P&amp;L",#N/A,#N/A,TRUE,"BS",#N/A,#N/A;TRUE,"Depreciation",#N/A,#N/A,TRUE,"GRAPHS",#N/A;#N/A,TRUE,"DCF EBITDA Multiple",#N/A,#N/A,TRUE,"DCF Perpetual Growth"}</definedName>
    <definedName name="__a46" hidden="1">{#N/A,#N/A,TRUE,"Cover His PWC",#N/A,#N/A,TRUE;"P&amp;L",#N/A,#N/A,TRUE,"BS",#N/A,#N/A;TRUE,"Depreciation",#N/A,#N/A,TRUE,"GRAPHS",#N/A;#N/A,TRUE,"DCF EBITDA Multiple",#N/A,#N/A,TRUE,"DCF Perpetual Growth"}</definedName>
    <definedName name="__a47" localSheetId="14" hidden="1">{#N/A,#N/A,TRUE,"Cover His T",#N/A,#N/A,TRUE;"P&amp;L",#N/A,#N/A,TRUE,"BS",#N/A,#N/A;TRUE,"Depreciation",#N/A,#N/A,TRUE,"GRAPHS",#N/A;#N/A,TRUE,"DCF EBITDA Multiple",#N/A,#N/A,TRUE,"DCF Perpetual Growth"}</definedName>
    <definedName name="__a47" hidden="1">{#N/A,#N/A,TRUE,"Cover His T",#N/A,#N/A,TRUE;"P&amp;L",#N/A,#N/A,TRUE,"BS",#N/A,#N/A;TRUE,"Depreciation",#N/A,#N/A,TRUE,"GRAPHS",#N/A;#N/A,TRUE,"DCF EBITDA Multiple",#N/A,#N/A,TRUE,"DCF Perpetual Growth"}</definedName>
    <definedName name="__a48" localSheetId="14" hidden="1">{#N/A;#N/A;FALSE;"HNZ"}</definedName>
    <definedName name="__a48" hidden="1">{#N/A;#N/A;FALSE;"HNZ"}</definedName>
    <definedName name="__a49" localSheetId="14"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5" hidden="1">[1]Assum!$F$23:$F$40</definedName>
    <definedName name="__a50" localSheetId="14" hidden="1">{#N/A;#N/A;FALSE;"K"}</definedName>
    <definedName name="__a50" hidden="1">{#N/A;#N/A;FALSE;"K"}</definedName>
    <definedName name="__a51" localSheetId="14"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2" localSheetId="14" hidden="1">{#N/A;#N/A;FALSE;"MCCRK"}</definedName>
    <definedName name="__a52" hidden="1">{#N/A;#N/A;FALSE;"MCCRK"}</definedName>
    <definedName name="__a53" localSheetId="14" hidden="1">{#N/A;#N/A;FALSE;"NA"}</definedName>
    <definedName name="__a53" hidden="1">{#N/A;#N/A;FALSE;"NA"}</definedName>
    <definedName name="__a54" localSheetId="14" hidden="1">{"cap_structure",#N/A,FALSE,"Graph-Mkt Cap";"price",#N/A,FALSE,"Graph-Price";"ebit",#N/A,FALSE,"Graph-EBITDA";"ebitda",#N/A,FALSE,"Graph-EBITDA"}</definedName>
    <definedName name="__a54" hidden="1">{"cap_structure",#N/A,FALSE,"Graph-Mkt Cap";"price",#N/A,FALSE,"Graph-Price";"ebit",#N/A,FALSE,"Graph-EBITDA";"ebitda",#N/A,FALSE,"Graph-EBITDA"}</definedName>
    <definedName name="__a55" localSheetId="14" hidden="1">{"inputs raw data";#N/A;TRUE;"INPUT"}</definedName>
    <definedName name="__a55" hidden="1">{"inputs raw data";#N/A;TRUE;"INPUT"}</definedName>
    <definedName name="__a56" localSheetId="14" hidden="1">{"summary1",#N/A,TRUE;"Comps","summary2",#N/A;TRUE,"Comps","summary3";#N/A,TRUE,"Comps"}</definedName>
    <definedName name="__a56" hidden="1">{"summary1",#N/A,TRUE;"Comps","summary2",#N/A;TRUE,"Comps","summary3";#N/A,TRUE,"Comps"}</definedName>
    <definedName name="__a57" localSheetId="14" hidden="1">{"summary1",#N/A,TRUE;"Comps","summary2",#N/A;TRUE,"Comps","summary3";#N/A,TRUE,"Comps"}</definedName>
    <definedName name="__a57" hidden="1">{"summary1",#N/A,TRUE;"Comps","summary2",#N/A;TRUE,"Comps","summary3";#N/A,TRUE,"Comps"}</definedName>
    <definedName name="__a58" localSheetId="14" hidden="1">{#N/A,"DR",FALSE,"increm pf",#N/A,"MAMSI";FALSE,"increm pf",#N/A,"MAXI",FALSE,"increm pf";#N/A,"PCAM",FALSE,"increm pf",#N/A,"PHSV";FALSE,"increm pf",#N/A,"SIE",FALSE,"increm pf"}</definedName>
    <definedName name="__a58" hidden="1">{#N/A,"DR",FALSE,"increm pf",#N/A,"MAMSI";FALSE,"increm pf",#N/A,"MAXI",FALSE,"increm pf";#N/A,"PCAM",FALSE,"increm pf",#N/A,"PHSV";FALSE,"increm pf",#N/A,"SIE",FALSE,"increm pf"}</definedName>
    <definedName name="__a59" localSheetId="14"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6"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0" localSheetId="14" hidden="1">{#N/A,#N/A,TRUE,"Cover Repl",#N/A,#N/A,TRUE,"P&amp;L";#N/A,#N/A,TRUE,"P&amp;L (2)",#N/A,#N/A,TRUE,"BS";#N/A,#N/A,TRUE,"Depreciation",#N/A,#N/A,TRUE,"GRAPHS";#N/A,#N/A,TRUE,"DCF EBITDA Multiple",#N/A,#N/A,TRUE,"DCF Perpetual Growth"}</definedName>
    <definedName name="__a60" hidden="1">{#N/A,#N/A,TRUE,"Cover Repl",#N/A,#N/A,TRUE,"P&amp;L";#N/A,#N/A,TRUE,"P&amp;L (2)",#N/A,#N/A,TRUE,"BS";#N/A,#N/A,TRUE,"Depreciation",#N/A,#N/A,TRUE,"GRAPHS";#N/A,#N/A,TRUE,"DCF EBITDA Multiple",#N/A,#N/A,TRUE,"DCF Perpetual Growth"}</definedName>
    <definedName name="__a61" localSheetId="14" hidden="1">{#N/A;#N/A;FALSE;"Trading Summary"}</definedName>
    <definedName name="__a61" hidden="1">{#N/A;#N/A;FALSE;"Trading Summary"}</definedName>
    <definedName name="__a62" localSheetId="14"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3" localSheetId="14" hidden="1">{#N/A;#N/A;FALSE;"WWY"}</definedName>
    <definedName name="__a63" hidden="1">{#N/A;#N/A;FALSE;"WWY"}</definedName>
    <definedName name="__a64"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5"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6"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7"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7" localSheetId="14"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F23032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A200" localSheetId="14" hidden="1">{#N/A,#N/A,FALSE,"Aging Summary";#N/A,#N/A,FALSE,"Ratio Analysis";#N/A,#N/A,FALSE,"Test 120 Day Accts";#N/A,#N/A,FALSE,"Tickmarks"}</definedName>
    <definedName name="__FA200" hidden="1">{#N/A,#N/A,FALSE,"Aging Summary";#N/A,#N/A,FALSE,"Ratio Analysis";#N/A,#N/A,FALSE,"Test 120 Day Accts";#N/A,#N/A,FALSE,"Tickmarks"}</definedName>
    <definedName name="__FDS_HYPERLINK_TOGGLE_STATE__" hidden="1">"ON"</definedName>
    <definedName name="__IntlFixup" hidden="1">TRUE</definedName>
    <definedName name="__IntlFixupTable" localSheetId="14" hidden="1">#REF!</definedName>
    <definedName name="__IntlFixupTable" hidden="1">#REF!</definedName>
    <definedName name="__NA1" hidden="1">[9]Footnotes!$B$5</definedName>
    <definedName name="__NA2" hidden="1">[9]Footnotes!$B$6</definedName>
    <definedName name="__NA3" hidden="1">[9]Footnotes!$B$7</definedName>
    <definedName name="__NA4" hidden="1">[9]Footnotes!$B$8</definedName>
    <definedName name="__new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PT200" localSheetId="14" hidden="1">{#N/A,#N/A,FALSE,"Aging Summary";#N/A,#N/A,FALSE,"Ratio Analysis";#N/A,#N/A,FALSE,"Test 120 Day Accts";#N/A,#N/A,FALSE,"Tickmarks"}</definedName>
    <definedName name="__PT200" hidden="1">{#N/A,#N/A,FALSE,"Aging Summary";#N/A,#N/A,FALSE,"Ratio Analysis";#N/A,#N/A,FALSE,"Test 120 Day Accts";#N/A,#N/A,FALSE,"Tickmarks"}</definedName>
    <definedName name="__q1" hidden="1">#N/A</definedName>
    <definedName name="__q3" hidden="1">'[2]1601 Detail information'!$H$130:$H$162</definedName>
    <definedName name="__UF1" localSheetId="14" hidden="1">{#N/A,#N/A,FALSE,"BreakoutFY95";#N/A,#N/A,FALSE,"BreakoutFY96";#N/A,#N/A,FALSE,"BreakoutFY97";#N/A,#N/A,FALSE,"BreakoutFY98"}</definedName>
    <definedName name="__UF1" hidden="1">{#N/A,#N/A,FALSE,"BreakoutFY95";#N/A,#N/A,FALSE,"BreakoutFY96";#N/A,#N/A,FALSE,"BreakoutFY97";#N/A,#N/A,FALSE,"BreakoutFY98"}</definedName>
    <definedName name="__www1" localSheetId="14" hidden="1">{#N/A,#N/A,FALSE,"schA"}</definedName>
    <definedName name="__www1" hidden="1">{#N/A,#N/A,FALSE,"schA"}</definedName>
    <definedName name="__www1_1" localSheetId="14" hidden="1">{#N/A,#N/A,FALSE,"schA"}</definedName>
    <definedName name="__www1_1" hidden="1">{#N/A,#N/A,FALSE,"schA"}</definedName>
    <definedName name="__www1_1_1" localSheetId="14" hidden="1">{#N/A,#N/A,FALSE,"schA"}</definedName>
    <definedName name="__www1_1_1" hidden="1">{#N/A,#N/A,FALSE,"schA"}</definedName>
    <definedName name="__www1_1_2" localSheetId="14" hidden="1">{#N/A,#N/A,FALSE,"schA"}</definedName>
    <definedName name="__www1_1_2" hidden="1">{#N/A,#N/A,FALSE,"schA"}</definedName>
    <definedName name="__www1_1_3" localSheetId="14" hidden="1">{#N/A,#N/A,FALSE,"schA"}</definedName>
    <definedName name="__www1_1_3" hidden="1">{#N/A,#N/A,FALSE,"schA"}</definedName>
    <definedName name="__www1_2" localSheetId="14" hidden="1">{#N/A,#N/A,FALSE,"schA"}</definedName>
    <definedName name="__www1_2" hidden="1">{#N/A,#N/A,FALSE,"schA"}</definedName>
    <definedName name="__www1_2_1" localSheetId="14" hidden="1">{#N/A,#N/A,FALSE,"schA"}</definedName>
    <definedName name="__www1_2_1" hidden="1">{#N/A,#N/A,FALSE,"schA"}</definedName>
    <definedName name="__www1_2_2" localSheetId="14" hidden="1">{#N/A,#N/A,FALSE,"schA"}</definedName>
    <definedName name="__www1_2_2" hidden="1">{#N/A,#N/A,FALSE,"schA"}</definedName>
    <definedName name="__www1_2_3" localSheetId="14" hidden="1">{#N/A,#N/A,FALSE,"schA"}</definedName>
    <definedName name="__www1_2_3" hidden="1">{#N/A,#N/A,FALSE,"schA"}</definedName>
    <definedName name="__www1_3" localSheetId="14" hidden="1">{#N/A,#N/A,FALSE,"schA"}</definedName>
    <definedName name="__www1_3" hidden="1">{#N/A,#N/A,FALSE,"schA"}</definedName>
    <definedName name="__www1_3_1" localSheetId="14" hidden="1">{#N/A,#N/A,FALSE,"schA"}</definedName>
    <definedName name="__www1_3_1" hidden="1">{#N/A,#N/A,FALSE,"schA"}</definedName>
    <definedName name="__www1_3_2" localSheetId="14" hidden="1">{#N/A,#N/A,FALSE,"schA"}</definedName>
    <definedName name="__www1_3_2" hidden="1">{#N/A,#N/A,FALSE,"schA"}</definedName>
    <definedName name="__www1_3_3" localSheetId="14" hidden="1">{#N/A,#N/A,FALSE,"schA"}</definedName>
    <definedName name="__www1_3_3" hidden="1">{#N/A,#N/A,FALSE,"schA"}</definedName>
    <definedName name="__www1_4" localSheetId="14" hidden="1">{#N/A,#N/A,FALSE,"schA"}</definedName>
    <definedName name="__www1_4" hidden="1">{#N/A,#N/A,FALSE,"schA"}</definedName>
    <definedName name="__www1_4_1" localSheetId="14" hidden="1">{#N/A,#N/A,FALSE,"schA"}</definedName>
    <definedName name="__www1_4_1" hidden="1">{#N/A,#N/A,FALSE,"schA"}</definedName>
    <definedName name="__www1_4_2" localSheetId="14" hidden="1">{#N/A,#N/A,FALSE,"schA"}</definedName>
    <definedName name="__www1_4_2" hidden="1">{#N/A,#N/A,FALSE,"schA"}</definedName>
    <definedName name="__www1_4_3" localSheetId="14" hidden="1">{#N/A,#N/A,FALSE,"schA"}</definedName>
    <definedName name="__www1_4_3" hidden="1">{#N/A,#N/A,FALSE,"schA"}</definedName>
    <definedName name="__www1_5" localSheetId="14" hidden="1">{#N/A,#N/A,FALSE,"schA"}</definedName>
    <definedName name="__www1_5" hidden="1">{#N/A,#N/A,FALSE,"schA"}</definedName>
    <definedName name="__www1_5_1" localSheetId="14" hidden="1">{#N/A,#N/A,FALSE,"schA"}</definedName>
    <definedName name="__www1_5_1" hidden="1">{#N/A,#N/A,FALSE,"schA"}</definedName>
    <definedName name="__www1_5_2" localSheetId="14" hidden="1">{#N/A,#N/A,FALSE,"schA"}</definedName>
    <definedName name="__www1_5_2" hidden="1">{#N/A,#N/A,FALSE,"schA"}</definedName>
    <definedName name="__www1_5_3" localSheetId="14" hidden="1">{#N/A,#N/A,FALSE,"schA"}</definedName>
    <definedName name="__www1_5_3" hidden="1">{#N/A,#N/A,FALSE,"schA"}</definedName>
    <definedName name="_123Graph_B.1" localSheetId="14" hidden="1">#REF!</definedName>
    <definedName name="_123Graph_B.1" hidden="1">#REF!</definedName>
    <definedName name="_1K" localSheetId="14" hidden="1">'[10]Material Listing'!#REF!</definedName>
    <definedName name="_1K" hidden="1">'[10]Material Listing'!#REF!</definedName>
    <definedName name="_2S" localSheetId="14" hidden="1">'[11]MARK-UP'!#REF!</definedName>
    <definedName name="_2S" hidden="1">'[11]MARK-UP'!#REF!</definedName>
    <definedName name="_3S" localSheetId="14" hidden="1">'[10]Material Listing'!#REF!</definedName>
    <definedName name="_3S" hidden="1">'[10]Material Listing'!#REF!</definedName>
    <definedName name="_4_0_K" localSheetId="14" hidden="1">'[10]Material Listing'!#REF!</definedName>
    <definedName name="_4_0_K" hidden="1">'[10]Material Listing'!#REF!</definedName>
    <definedName name="_5_0_S" localSheetId="14" hidden="1">'[12]MARK-UP'!#REF!</definedName>
    <definedName name="_5_0_S" hidden="1">'[13]MARK-UP'!#REF!</definedName>
    <definedName name="_6_0_S" localSheetId="14" hidden="1">'[10]Material Listing'!#REF!</definedName>
    <definedName name="_6_0_S" hidden="1">'[10]Material Listing'!#REF!</definedName>
    <definedName name="_a1" localSheetId="14" hidden="1">{"NewCo_View",#N/A,FALSE,"Calculations"}</definedName>
    <definedName name="_a1" hidden="1">{"NewCo_View",#N/A,FALSE,"Calculations"}</definedName>
    <definedName name="_a3" hidden="1">[1]Assum!$C$23:$C$40</definedName>
    <definedName name="_a36" localSheetId="14" hidden="1">{"Accretion";#N/A;FALSE;"Assum"}</definedName>
    <definedName name="_a36" hidden="1">{"Accretion";#N/A;FALSE;"Assum"}</definedName>
    <definedName name="_a37" localSheetId="14" hidden="1">{#N/A,#N/A,TRUE,"Lines",#N/A,#N/A,TRUE;"Stations",#N/A,#N/A,TRUE,"Cap. Expenses",#N/A,#N/A;TRUE,"Land",#N/A,#N/A,TRUE,"Cen Proces Sys",#N/A;#N/A,TRUE,"telecom",#N/A,#N/A,TRUE,"Other"}</definedName>
    <definedName name="_a37" hidden="1">{#N/A,#N/A,TRUE,"Lines",#N/A,#N/A,TRUE;"Stations",#N/A,#N/A,TRUE,"Cap. Expenses",#N/A,#N/A;TRUE,"Land",#N/A,#N/A,TRUE,"Cen Proces Sys",#N/A;#N/A,TRUE,"telecom",#N/A,#N/A,TRUE,"Other"}</definedName>
    <definedName name="_a38" localSheetId="14" hidden="1">{"Assumptions";#N/A;FALSE;"Assum"}</definedName>
    <definedName name="_a38" hidden="1">{"Assumptions";#N/A;FALSE;"Assum"}</definedName>
    <definedName name="_a39" localSheetId="14" hidden="1">{#N/A;#N/A;FALSE;"CAG"}</definedName>
    <definedName name="_a39" hidden="1">{#N/A;#N/A;FALSE;"CAG"}</definedName>
    <definedName name="_a4" hidden="1">[1]Assum!$E$23:$E$40</definedName>
    <definedName name="_a40" localSheetId="14" hidden="1">{#N/A;#N/A;FALSE;"CPB"}</definedName>
    <definedName name="_a40" hidden="1">{#N/A;#N/A;FALSE;"CPB"}</definedName>
    <definedName name="_a41" localSheetId="14" hidden="1">{#N/A;#N/A;FALSE;"Credit Summary"}</definedName>
    <definedName name="_a41" hidden="1">{#N/A;#N/A;FALSE;"Credit Summary"}</definedName>
    <definedName name="_a42" localSheetId="14" hidden="1">{"FCB_ALL";#N/A;FALSE;"FCB"}</definedName>
    <definedName name="_a42" hidden="1">{"FCB_ALL";#N/A;FALSE;"FCB"}</definedName>
    <definedName name="_a43" localSheetId="14" hidden="1">{"FCB_ALL";#N/A;FALSE;"FCB"}</definedName>
    <definedName name="_a43" hidden="1">{"FCB_ALL";#N/A;FALSE;"FCB"}</definedName>
    <definedName name="_a44" localSheetId="1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5" localSheetId="14" hidden="1">{#N/A;#N/A;FALSE;"GIS"}</definedName>
    <definedName name="_a45" hidden="1">{#N/A;#N/A;FALSE;"GIS"}</definedName>
    <definedName name="_a46" localSheetId="14" hidden="1">{#N/A,#N/A,TRUE,"Cover His PWC",#N/A,#N/A,TRUE;"P&amp;L",#N/A,#N/A,TRUE,"BS",#N/A,#N/A;TRUE,"Depreciation",#N/A,#N/A,TRUE,"GRAPHS",#N/A;#N/A,TRUE,"DCF EBITDA Multiple",#N/A,#N/A,TRUE,"DCF Perpetual Growth"}</definedName>
    <definedName name="_a46" hidden="1">{#N/A,#N/A,TRUE,"Cover His PWC",#N/A,#N/A,TRUE;"P&amp;L",#N/A,#N/A,TRUE,"BS",#N/A,#N/A;TRUE,"Depreciation",#N/A,#N/A,TRUE,"GRAPHS",#N/A;#N/A,TRUE,"DCF EBITDA Multiple",#N/A,#N/A,TRUE,"DCF Perpetual Growth"}</definedName>
    <definedName name="_a47" localSheetId="14" hidden="1">{#N/A,#N/A,TRUE,"Cover His T",#N/A,#N/A,TRUE;"P&amp;L",#N/A,#N/A,TRUE,"BS",#N/A,#N/A;TRUE,"Depreciation",#N/A,#N/A,TRUE,"GRAPHS",#N/A;#N/A,TRUE,"DCF EBITDA Multiple",#N/A,#N/A,TRUE,"DCF Perpetual Growth"}</definedName>
    <definedName name="_a47" hidden="1">{#N/A,#N/A,TRUE,"Cover His T",#N/A,#N/A,TRUE;"P&amp;L",#N/A,#N/A,TRUE,"BS",#N/A,#N/A;TRUE,"Depreciation",#N/A,#N/A,TRUE,"GRAPHS",#N/A;#N/A,TRUE,"DCF EBITDA Multiple",#N/A,#N/A,TRUE,"DCF Perpetual Growth"}</definedName>
    <definedName name="_a48" localSheetId="14" hidden="1">{#N/A;#N/A;FALSE;"HNZ"}</definedName>
    <definedName name="_a48" hidden="1">{#N/A;#N/A;FALSE;"HNZ"}</definedName>
    <definedName name="_a49" localSheetId="14"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5" hidden="1">[1]Assum!$F$23:$F$40</definedName>
    <definedName name="_a50" localSheetId="14" hidden="1">{#N/A;#N/A;FALSE;"K"}</definedName>
    <definedName name="_a50" hidden="1">{#N/A;#N/A;FALSE;"K"}</definedName>
    <definedName name="_a51" localSheetId="14"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2" localSheetId="14" hidden="1">{#N/A;#N/A;FALSE;"MCCRK"}</definedName>
    <definedName name="_a52" hidden="1">{#N/A;#N/A;FALSE;"MCCRK"}</definedName>
    <definedName name="_a53" localSheetId="14" hidden="1">{#N/A;#N/A;FALSE;"NA"}</definedName>
    <definedName name="_a53" hidden="1">{#N/A;#N/A;FALSE;"NA"}</definedName>
    <definedName name="_a54" localSheetId="14" hidden="1">{"cap_structure",#N/A,FALSE,"Graph-Mkt Cap";"price",#N/A,FALSE,"Graph-Price";"ebit",#N/A,FALSE,"Graph-EBITDA";"ebitda",#N/A,FALSE,"Graph-EBITDA"}</definedName>
    <definedName name="_a54" hidden="1">{"cap_structure",#N/A,FALSE,"Graph-Mkt Cap";"price",#N/A,FALSE,"Graph-Price";"ebit",#N/A,FALSE,"Graph-EBITDA";"ebitda",#N/A,FALSE,"Graph-EBITDA"}</definedName>
    <definedName name="_a55" localSheetId="14" hidden="1">{"inputs raw data";#N/A;TRUE;"INPUT"}</definedName>
    <definedName name="_a55" hidden="1">{"inputs raw data";#N/A;TRUE;"INPUT"}</definedName>
    <definedName name="_a56" localSheetId="14" hidden="1">{"summary1",#N/A,TRUE;"Comps","summary2",#N/A;TRUE,"Comps","summary3";#N/A,TRUE,"Comps"}</definedName>
    <definedName name="_a56" hidden="1">{"summary1",#N/A,TRUE;"Comps","summary2",#N/A;TRUE,"Comps","summary3";#N/A,TRUE,"Comps"}</definedName>
    <definedName name="_a57" localSheetId="14" hidden="1">{"summary1",#N/A,TRUE;"Comps","summary2",#N/A;TRUE,"Comps","summary3";#N/A,TRUE,"Comps"}</definedName>
    <definedName name="_a57" hidden="1">{"summary1",#N/A,TRUE;"Comps","summary2",#N/A;TRUE,"Comps","summary3";#N/A,TRUE,"Comps"}</definedName>
    <definedName name="_a58" localSheetId="14" hidden="1">{#N/A,"DR",FALSE,"increm pf",#N/A,"MAMSI";FALSE,"increm pf",#N/A,"MAXI",FALSE,"increm pf";#N/A,"PCAM",FALSE,"increm pf",#N/A,"PHSV";FALSE,"increm pf",#N/A,"SIE",FALSE,"increm pf"}</definedName>
    <definedName name="_a58" hidden="1">{#N/A,"DR",FALSE,"increm pf",#N/A,"MAMSI";FALSE,"increm pf",#N/A,"MAXI",FALSE,"increm pf";#N/A,"PCAM",FALSE,"increm pf",#N/A,"PHSV";FALSE,"increm pf",#N/A,"SIE",FALSE,"increm pf"}</definedName>
    <definedName name="_a59" localSheetId="14"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6"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0" localSheetId="14" hidden="1">{#N/A,#N/A,TRUE,"Cover Repl",#N/A,#N/A,TRUE,"P&amp;L";#N/A,#N/A,TRUE,"P&amp;L (2)",#N/A,#N/A,TRUE,"BS";#N/A,#N/A,TRUE,"Depreciation",#N/A,#N/A,TRUE,"GRAPHS";#N/A,#N/A,TRUE,"DCF EBITDA Multiple",#N/A,#N/A,TRUE,"DCF Perpetual Growth"}</definedName>
    <definedName name="_a60" hidden="1">{#N/A,#N/A,TRUE,"Cover Repl",#N/A,#N/A,TRUE,"P&amp;L";#N/A,#N/A,TRUE,"P&amp;L (2)",#N/A,#N/A,TRUE,"BS";#N/A,#N/A,TRUE,"Depreciation",#N/A,#N/A,TRUE,"GRAPHS";#N/A,#N/A,TRUE,"DCF EBITDA Multiple",#N/A,#N/A,TRUE,"DCF Perpetual Growth"}</definedName>
    <definedName name="_a61" localSheetId="14" hidden="1">{#N/A;#N/A;FALSE;"Trading Summary"}</definedName>
    <definedName name="_a61" hidden="1">{#N/A;#N/A;FALSE;"Trading Summary"}</definedName>
    <definedName name="_a62" localSheetId="14"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3" localSheetId="14" hidden="1">{#N/A;#N/A;FALSE;"WWY"}</definedName>
    <definedName name="_a63" hidden="1">{#N/A;#N/A;FALSE;"WWY"}</definedName>
    <definedName name="_a64"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a65"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6"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7"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7" localSheetId="14"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TPRegress_Dlg_Results" localSheetId="14"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14" hidden="1">{"EXCELHLP.HLP!1802";5;10;5;10;13;13;13;8;5;5;10;14;13;13;13;13;5;10;14;13;5;10;1;2;24}</definedName>
    <definedName name="_ATPRegress_Dlg_Types" hidden="1">{"EXCELHLP.HLP!1802";5;10;5;10;13;13;13;8;5;5;10;14;13;13;13;13;5;10;14;13;5;10;1;2;24}</definedName>
    <definedName name="_ATPRegress_Range1" localSheetId="14" hidden="1">'[14]ST Corrections'!#REF!</definedName>
    <definedName name="_ATPRegress_Range1" hidden="1">'[14]ST Corrections'!#REF!</definedName>
    <definedName name="_ATPRegress_Range2" localSheetId="14" hidden="1">'[14]ST Corrections'!#REF!</definedName>
    <definedName name="_ATPRegress_Range2" hidden="1">'[14]ST Corrections'!#REF!</definedName>
    <definedName name="_ATPRegress_Range3" localSheetId="14" hidden="1">'[14]ST Corrections'!#REF!</definedName>
    <definedName name="_ATPRegress_Range3" hidden="1">'[14]ST Corrections'!#REF!</definedName>
    <definedName name="_ATPRegress_Range4" hidden="1">"="</definedName>
    <definedName name="_ATPRegress_Range5" hidden="1">"="</definedName>
    <definedName name="_bdm.4B77C271E0A34AA39783CC8280DC280C.edm" hidden="1">'[15]Offtaker Revenue Summaries'!$A:$IV</definedName>
    <definedName name="_bdm.FBC8F4734CD44B95848F689416B40C4F.edm" hidden="1">'[16]LBO Model'!$A:$IV</definedName>
    <definedName name="_BQ4.1" hidden="1">#N/A</definedName>
    <definedName name="_Dist_Bin" localSheetId="14" hidden="1">#REF!</definedName>
    <definedName name="_Dist_Bin" hidden="1">#REF!</definedName>
    <definedName name="_Dist_Values" localSheetId="14" hidden="1">#REF!</definedName>
    <definedName name="_Dist_Values" hidden="1">#REF!</definedName>
    <definedName name="_F23032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A200" localSheetId="14" hidden="1">{#N/A,#N/A,FALSE,"Aging Summary";#N/A,#N/A,FALSE,"Ratio Analysis";#N/A,#N/A,FALSE,"Test 120 Day Accts";#N/A,#N/A,FALSE,"Tickmarks"}</definedName>
    <definedName name="_FA200" hidden="1">{#N/A,#N/A,FALSE,"Aging Summary";#N/A,#N/A,FALSE,"Ratio Analysis";#N/A,#N/A,FALSE,"Test 120 Day Accts";#N/A,#N/A,FALSE,"Tickmarks"}</definedName>
    <definedName name="_Fill" hidden="1">'[17]JOB COST'!$A$9:$A$48</definedName>
    <definedName name="_Fill.1" localSheetId="14" hidden="1">#REF!</definedName>
    <definedName name="_Fill.1" hidden="1">#REF!</definedName>
    <definedName name="_xlnm._FILTERDATABASE" localSheetId="14" hidden="1">#REF!</definedName>
    <definedName name="_xlnm._FILTERDATABASE" hidden="1">#REF!</definedName>
    <definedName name="_Key.1" localSheetId="14" hidden="1">#REF!</definedName>
    <definedName name="_Key.1" hidden="1">#REF!</definedName>
    <definedName name="_Key1" localSheetId="14" hidden="1">#REF!</definedName>
    <definedName name="_Key1" hidden="1">#REF!</definedName>
    <definedName name="_key2" hidden="1">[18]SCHEDULE!$B$301</definedName>
    <definedName name="_MatInverse_In" localSheetId="14" hidden="1">#REF!</definedName>
    <definedName name="_MatInverse_In" hidden="1">#REF!</definedName>
    <definedName name="_MatInverse_Out" localSheetId="14" hidden="1">#REF!</definedName>
    <definedName name="_MatInverse_Out" hidden="1">#REF!</definedName>
    <definedName name="_MatMult_A" localSheetId="14" hidden="1">#REF!</definedName>
    <definedName name="_MatMult_A" hidden="1">#REF!</definedName>
    <definedName name="_MatMult_AxB" localSheetId="14" hidden="1">#REF!</definedName>
    <definedName name="_MatMult_AxB" hidden="1">#REF!</definedName>
    <definedName name="_MatMult_B" localSheetId="14" hidden="1">#REF!</definedName>
    <definedName name="_MatMult_B" hidden="1">#REF!</definedName>
    <definedName name="_NA1" hidden="1">[9]Footnotes!$B$5</definedName>
    <definedName name="_NA2" hidden="1">[9]Footnotes!$B$6</definedName>
    <definedName name="_NA3" hidden="1">[9]Footnotes!$B$7</definedName>
    <definedName name="_NA4" hidden="1">[9]Footnotes!$B$8</definedName>
    <definedName name="_new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Order.1" hidden="1">255</definedName>
    <definedName name="_Order1" hidden="1">255</definedName>
    <definedName name="_Order1_1" hidden="1">255</definedName>
    <definedName name="_Order2" hidden="1">255</definedName>
    <definedName name="_Parse_In" localSheetId="14" hidden="1">#REF!</definedName>
    <definedName name="_Parse_In" hidden="1">#REF!</definedName>
    <definedName name="_Parse_Out" hidden="1">#N/A</definedName>
    <definedName name="_PT200" localSheetId="14" hidden="1">{#N/A,#N/A,FALSE,"Aging Summary";#N/A,#N/A,FALSE,"Ratio Analysis";#N/A,#N/A,FALSE,"Test 120 Day Accts";#N/A,#N/A,FALSE,"Tickmarks"}</definedName>
    <definedName name="_PT200" hidden="1">{#N/A,#N/A,FALSE,"Aging Summary";#N/A,#N/A,FALSE,"Ratio Analysis";#N/A,#N/A,FALSE,"Test 120 Day Accts";#N/A,#N/A,FALSE,"Tickmarks"}</definedName>
    <definedName name="_q1" hidden="1">#N/A</definedName>
    <definedName name="_q3" hidden="1">'[2]1601 Detail information'!$H$130:$H$162</definedName>
    <definedName name="_Regression_Int" hidden="1">1</definedName>
    <definedName name="_Regression_Out" localSheetId="14" hidden="1">#REF!</definedName>
    <definedName name="_Regression_Out" hidden="1">#REF!</definedName>
    <definedName name="_Regression_X" localSheetId="14" hidden="1">#REF!</definedName>
    <definedName name="_Regression_X" hidden="1">#REF!</definedName>
    <definedName name="_Regression_Y" localSheetId="14" hidden="1">#REF!</definedName>
    <definedName name="_Regression_Y" hidden="1">#REF!</definedName>
    <definedName name="_Sort" localSheetId="14" hidden="1">#REF!</definedName>
    <definedName name="_Sort" hidden="1">#REF!</definedName>
    <definedName name="_Sort.1" localSheetId="14" hidden="1">#REF!</definedName>
    <definedName name="_Sort.1" hidden="1">#REF!</definedName>
    <definedName name="_Table1_In1" localSheetId="14" hidden="1">#REF!</definedName>
    <definedName name="_Table1_In1" hidden="1">#REF!</definedName>
    <definedName name="_Table1_Out" localSheetId="14" hidden="1">[7]Consolidated!#REF!</definedName>
    <definedName name="_Table1_Out" hidden="1">[7]Consolidated!#REF!</definedName>
    <definedName name="_Table2_In1" localSheetId="14" hidden="1">#REF!</definedName>
    <definedName name="_Table2_In1" hidden="1">#REF!</definedName>
    <definedName name="_Table2_In2" localSheetId="14" hidden="1">#REF!</definedName>
    <definedName name="_Table2_In2" hidden="1">#REF!</definedName>
    <definedName name="_Table2_Out" localSheetId="14" hidden="1">#REF!</definedName>
    <definedName name="_Table2_Out" hidden="1">#REF!</definedName>
    <definedName name="_Table3_In2" localSheetId="14" hidden="1">#REF!</definedName>
    <definedName name="_Table3_In2" hidden="1">#REF!</definedName>
    <definedName name="_TB1" localSheetId="14" hidden="1">{#N/A,#N/A,TRUE,"Income";#N/A,#N/A,TRUE,"IncomeDetail";#N/A,#N/A,TRUE,"Balance";#N/A,#N/A,TRUE,"BalDetail"}</definedName>
    <definedName name="_TB1" hidden="1">{#N/A,#N/A,TRUE,"Income";#N/A,#N/A,TRUE,"IncomeDetail";#N/A,#N/A,TRUE,"Balance";#N/A,#N/A,TRUE,"BalDetail"}</definedName>
    <definedName name="_UF1" localSheetId="14" hidden="1">{#N/A,#N/A,FALSE,"BreakoutFY95";#N/A,#N/A,FALSE,"BreakoutFY96";#N/A,#N/A,FALSE,"BreakoutFY97";#N/A,#N/A,FALSE,"BreakoutFY98"}</definedName>
    <definedName name="_UF1" hidden="1">{#N/A,#N/A,FALSE,"BreakoutFY95";#N/A,#N/A,FALSE,"BreakoutFY96";#N/A,#N/A,FALSE,"BreakoutFY97";#N/A,#N/A,FALSE,"BreakoutFY98"}</definedName>
    <definedName name="_www1" localSheetId="14" hidden="1">{#N/A,#N/A,FALSE,"schA"}</definedName>
    <definedName name="_www1" hidden="1">{#N/A,#N/A,FALSE,"schA"}</definedName>
    <definedName name="_www1_1" localSheetId="14" hidden="1">{#N/A,#N/A,FALSE,"schA"}</definedName>
    <definedName name="_www1_1" hidden="1">{#N/A,#N/A,FALSE,"schA"}</definedName>
    <definedName name="_www1_1_1" localSheetId="14" hidden="1">{#N/A,#N/A,FALSE,"schA"}</definedName>
    <definedName name="_www1_1_1" hidden="1">{#N/A,#N/A,FALSE,"schA"}</definedName>
    <definedName name="_www1_1_2" localSheetId="14" hidden="1">{#N/A,#N/A,FALSE,"schA"}</definedName>
    <definedName name="_www1_1_2" hidden="1">{#N/A,#N/A,FALSE,"schA"}</definedName>
    <definedName name="_www1_1_3" localSheetId="14" hidden="1">{#N/A,#N/A,FALSE,"schA"}</definedName>
    <definedName name="_www1_1_3" hidden="1">{#N/A,#N/A,FALSE,"schA"}</definedName>
    <definedName name="_www1_2" localSheetId="14" hidden="1">{#N/A,#N/A,FALSE,"schA"}</definedName>
    <definedName name="_www1_2" hidden="1">{#N/A,#N/A,FALSE,"schA"}</definedName>
    <definedName name="_www1_2_1" localSheetId="14" hidden="1">{#N/A,#N/A,FALSE,"schA"}</definedName>
    <definedName name="_www1_2_1" hidden="1">{#N/A,#N/A,FALSE,"schA"}</definedName>
    <definedName name="_www1_2_2" localSheetId="14" hidden="1">{#N/A,#N/A,FALSE,"schA"}</definedName>
    <definedName name="_www1_2_2" hidden="1">{#N/A,#N/A,FALSE,"schA"}</definedName>
    <definedName name="_www1_2_3" localSheetId="14" hidden="1">{#N/A,#N/A,FALSE,"schA"}</definedName>
    <definedName name="_www1_2_3" hidden="1">{#N/A,#N/A,FALSE,"schA"}</definedName>
    <definedName name="_www1_3" localSheetId="14" hidden="1">{#N/A,#N/A,FALSE,"schA"}</definedName>
    <definedName name="_www1_3" hidden="1">{#N/A,#N/A,FALSE,"schA"}</definedName>
    <definedName name="_www1_3_1" localSheetId="14" hidden="1">{#N/A,#N/A,FALSE,"schA"}</definedName>
    <definedName name="_www1_3_1" hidden="1">{#N/A,#N/A,FALSE,"schA"}</definedName>
    <definedName name="_www1_3_2" localSheetId="14" hidden="1">{#N/A,#N/A,FALSE,"schA"}</definedName>
    <definedName name="_www1_3_2" hidden="1">{#N/A,#N/A,FALSE,"schA"}</definedName>
    <definedName name="_www1_3_3" localSheetId="14" hidden="1">{#N/A,#N/A,FALSE,"schA"}</definedName>
    <definedName name="_www1_3_3" hidden="1">{#N/A,#N/A,FALSE,"schA"}</definedName>
    <definedName name="_www1_4" localSheetId="14" hidden="1">{#N/A,#N/A,FALSE,"schA"}</definedName>
    <definedName name="_www1_4" hidden="1">{#N/A,#N/A,FALSE,"schA"}</definedName>
    <definedName name="_www1_4_1" localSheetId="14" hidden="1">{#N/A,#N/A,FALSE,"schA"}</definedName>
    <definedName name="_www1_4_1" hidden="1">{#N/A,#N/A,FALSE,"schA"}</definedName>
    <definedName name="_www1_4_2" localSheetId="14" hidden="1">{#N/A,#N/A,FALSE,"schA"}</definedName>
    <definedName name="_www1_4_2" hidden="1">{#N/A,#N/A,FALSE,"schA"}</definedName>
    <definedName name="_www1_4_3" localSheetId="14" hidden="1">{#N/A,#N/A,FALSE,"schA"}</definedName>
    <definedName name="_www1_4_3" hidden="1">{#N/A,#N/A,FALSE,"schA"}</definedName>
    <definedName name="_www1_5" localSheetId="14" hidden="1">{#N/A,#N/A,FALSE,"schA"}</definedName>
    <definedName name="_www1_5" hidden="1">{#N/A,#N/A,FALSE,"schA"}</definedName>
    <definedName name="_www1_5_1" localSheetId="14" hidden="1">{#N/A,#N/A,FALSE,"schA"}</definedName>
    <definedName name="_www1_5_1" hidden="1">{#N/A,#N/A,FALSE,"schA"}</definedName>
    <definedName name="_www1_5_2" localSheetId="14" hidden="1">{#N/A,#N/A,FALSE,"schA"}</definedName>
    <definedName name="_www1_5_2" hidden="1">{#N/A,#N/A,FALSE,"schA"}</definedName>
    <definedName name="_www1_5_3" localSheetId="14" hidden="1">{#N/A,#N/A,FALSE,"schA"}</definedName>
    <definedName name="_www1_5_3" hidden="1">{#N/A,#N/A,FALSE,"schA"}</definedName>
    <definedName name="a" localSheetId="14" hidden="1">{"Index",#N/A,FALSE,"Index"}</definedName>
    <definedName name="a" hidden="1">{"Index",#N/A,FALSE,"Index"}</definedName>
    <definedName name="a_1" localSheetId="14" hidden="1">{"CF Dollar",#N/A,FALSE,"CF"}</definedName>
    <definedName name="a_1" hidden="1">{"CF Dollar",#N/A,FALSE,"CF"}</definedName>
    <definedName name="AAA" localSheetId="14" hidden="1">{"NewCo_View",#N/A,FALSE,"Calculations"}</definedName>
    <definedName name="AAA" hidden="1">{"NewCo_View",#N/A,FALSE,"Calculations"}</definedName>
    <definedName name="AAA_DOCTOPS" hidden="1">"AAA_SET"</definedName>
    <definedName name="AAA_duser" hidden="1">"OFF"</definedName>
    <definedName name="aaaaa" localSheetId="14" hidden="1">{#N/A,#N/A,FALSE,"Aging Summary";#N/A,#N/A,FALSE,"Ratio Analysis";#N/A,#N/A,FALSE,"Test 120 Day Accts";#N/A,#N/A,FALSE,"Tickmarks"}</definedName>
    <definedName name="aaaaa" hidden="1">{#N/A,#N/A,FALSE,"Aging Summary";#N/A,#N/A,FALSE,"Ratio Analysis";#N/A,#N/A,FALSE,"Test 120 Day Accts";#N/A,#N/A,FALSE,"Tickmarks"}</definedName>
    <definedName name="aaaaaa" localSheetId="14" hidden="1">{#N/A,#N/A,FALSE,"Land";#N/A,#N/A,FALSE,"Cost Analysis";"Summary",#N/A,FALSE,"Equipment"}</definedName>
    <definedName name="aaaaaa" hidden="1">{#N/A,#N/A,FALSE,"Land";#N/A,#N/A,FALSE,"Cost Analysis";"Summary",#N/A,FALSE,"Equipment"}</definedName>
    <definedName name="aaaaaaaaaaaaaaa" localSheetId="14"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 hidden="1">"AAB_Description for addin 5,Description for addin 5,Description for addin 5,Description for addin 5,Description for addin 5,Description for addin 5"</definedName>
    <definedName name="aabc" localSheetId="14" hidden="1">{"'Edit'!$A$1:$V$2277"}</definedName>
    <definedName name="aabc" hidden="1">{"'Edit'!$A$1:$V$2277"}</definedName>
    <definedName name="ABC" localSheetId="14" hidden="1">{"_200",#N/A,FALSE,"ALLOCATIONS";"_80_1",#N/A,FALSE,"ALLOCATIONS";"_80_2",#N/A,FALSE,"ALLOCATIONS";"_80_3",#N/A,FALSE,"ALLOCATIONS";"_80_4",#N/A,FALSE,"ALLOCATIONS";"_80_5",#N/A,FALSE,"ALLOCATIONS"}</definedName>
    <definedName name="ABC" hidden="1">{"_200",#N/A,FALSE,"ALLOCATIONS";"_80_1",#N/A,FALSE,"ALLOCATIONS";"_80_2",#N/A,FALSE,"ALLOCATIONS";"_80_3",#N/A,FALSE,"ALLOCATIONS";"_80_4",#N/A,FALSE,"ALLOCATIONS";"_80_5",#N/A,FALSE,"ALLOCATIONS"}</definedName>
    <definedName name="abeta" localSheetId="14" hidden="1">{"NewCo_View",#N/A,FALSE,"Calculations"}</definedName>
    <definedName name="abeta" hidden="1">{"NewCo_View",#N/A,FALSE,"Calculations"}</definedName>
    <definedName name="ac" localSheetId="14" hidden="1">{#N/A,#N/A,FALSE,"Assumptions",#N/A;#N/A,FALSE,"N-IS-Sum",#N/A,#N/A;FALSE,"N-St-Sum",#N/A,#N/A,FALSE;"Inc Stmt",#N/A,#N/A,FALSE,"Stats"}</definedName>
    <definedName name="ac" hidden="1">{#N/A,#N/A,FALSE,"Assumptions",#N/A;#N/A,FALSE,"N-IS-Sum",#N/A,#N/A;FALSE,"N-St-Sum",#N/A,#N/A,FALSE;"Inc Stmt",#N/A,#N/A,FALSE,"Stats"}</definedName>
    <definedName name="Acadia" localSheetId="14" hidden="1">{"calspreads",#N/A,FALSE,"Sheet1";"curves",#N/A,FALSE,"Sheet1";"libor",#N/A,FALSE,"Sheet1"}</definedName>
    <definedName name="Acadia" hidden="1">{"calspreads",#N/A,FALSE,"Sheet1";"curves",#N/A,FALSE,"Sheet1";"libor",#N/A,FALSE,"Sheet1"}</definedName>
    <definedName name="Acadia2" localSheetId="14" hidden="1">{"calspreads",#N/A,FALSE,"Sheet1";"curves",#N/A,FALSE,"Sheet1";"libor",#N/A,FALSE,"Sheet1"}</definedName>
    <definedName name="Acadia2" hidden="1">{"calspreads",#N/A,FALSE,"Sheet1";"curves",#N/A,FALSE,"Sheet1";"libor",#N/A,FALSE,"Sheet1"}</definedName>
    <definedName name="AccessDatabase" hidden="1">"C:\My Documents\発注予測.mdb"</definedName>
    <definedName name="Accured" localSheetId="14" hidden="1">{#N/A,#N/A,FALSE,"Aging Summary";#N/A,#N/A,FALSE,"Ratio Analysis";#N/A,#N/A,FALSE,"Test 120 Day Accts";#N/A,#N/A,FALSE,"Tickmarks"}</definedName>
    <definedName name="Accured" hidden="1">{#N/A,#N/A,FALSE,"Aging Summary";#N/A,#N/A,FALSE,"Ratio Analysis";#N/A,#N/A,FALSE,"Test 120 Day Accts";#N/A,#N/A,FALSE,"Tickmarks"}</definedName>
    <definedName name="adasd"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c" localSheetId="14" hidden="1">{#N/A,#N/A,FALSE,"Aging Summary";#N/A,#N/A,FALSE,"Ratio Analysis";#N/A,#N/A,FALSE,"Test 120 Day Accts";#N/A,#N/A,FALSE,"Tickmarks"}</definedName>
    <definedName name="adc" hidden="1">{#N/A,#N/A,FALSE,"Aging Summary";#N/A,#N/A,FALSE,"Ratio Analysis";#N/A,#N/A,FALSE,"Test 120 Day Accts";#N/A,#N/A,FALSE,"Tickmarks"}</definedName>
    <definedName name="adsf" localSheetId="14" hidden="1">{"NewCo_View",#N/A,FALSE,"Calculations"}</definedName>
    <definedName name="adsf" hidden="1">{"NewCo_View",#N/A,FALSE,"Calculations"}</definedName>
    <definedName name="adsfg" localSheetId="14" hidden="1">{"gross_margin1",#N/A,FALSE,"Gross Margin Detail";"gross_margin2",#N/A,FALSE,"Gross Margin Detail"}</definedName>
    <definedName name="adsfg" hidden="1">{"gross_margin1",#N/A,FALSE,"Gross Margin Detail";"gross_margin2",#N/A,FALSE,"Gross Margin Detail"}</definedName>
    <definedName name="adsfg_1" localSheetId="14" hidden="1">{"gross_margin1",#N/A,FALSE,"Gross Margin Detail";"gross_margin2",#N/A,FALSE,"Gross Margin Detail"}</definedName>
    <definedName name="adsfg_1" hidden="1">{"gross_margin1",#N/A,FALSE,"Gross Margin Detail";"gross_margin2",#N/A,FALSE,"Gross Margin Detail"}</definedName>
    <definedName name="Allocation" localSheetId="14" hidden="1">{"Index",#N/A,FALSE,"Index"}</definedName>
    <definedName name="Allocation" hidden="1">{"Index",#N/A,FALSE,"Index"}</definedName>
    <definedName name="anscount" hidden="1">3</definedName>
    <definedName name="AP_3"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ex" localSheetId="14" hidden="1">{"calspreads",#N/A,FALSE,"Sheet1";"curves",#N/A,FALSE,"Sheet1";"libor",#N/A,FALSE,"Sheet1"}</definedName>
    <definedName name="Apex" hidden="1">{"calspreads",#N/A,FALSE,"Sheet1";"curves",#N/A,FALSE,"Sheet1";"libor",#N/A,FALSE,"Sheet1"}</definedName>
    <definedName name="as" localSheetId="14" hidden="1">{#N/A,#N/A,FALSE,"Assumptions",#N/A;#N/A,FALSE,"N-IS-Sum",#N/A,#N/A;FALSE,"N-St-Sum",#N/A,#N/A,FALSE;"Inc Stmt",#N/A,#N/A,FALSE,"Stats"}</definedName>
    <definedName name="as" hidden="1">{#N/A,#N/A,FALSE,"Assumptions",#N/A;#N/A,FALSE,"N-IS-Sum",#N/A,#N/A;FALSE,"N-St-Sum",#N/A,#N/A,FALSE;"Inc Stmt",#N/A,#N/A,FALSE,"Stats"}</definedName>
    <definedName name="AS2DocOpenMode" hidden="1">"AS2DocumentEdit"</definedName>
    <definedName name="AS2HasNoAutoHeaderFooter" hidden="1">" "</definedName>
    <definedName name="AS2NamedRange" hidden="1">3</definedName>
    <definedName name="AS2ReportLS" hidden="1">1</definedName>
    <definedName name="AS2StaticLS" localSheetId="14" hidden="1">#REF!</definedName>
    <definedName name="AS2StaticLS" hidden="1">#REF!</definedName>
    <definedName name="AS2SyncStepLS" hidden="1">0</definedName>
    <definedName name="AS2TickmarkLS" localSheetId="14" hidden="1">#REF!</definedName>
    <definedName name="AS2TickmarkLS" hidden="1">#REF!</definedName>
    <definedName name="AS2VersionLS" hidden="1">300</definedName>
    <definedName name="asd" localSheetId="14" hidden="1">{2;#N/A;"R13C16:R17C16";#N/A;"R13C14:R17C15";FALSE;FALSE;FALSE;95;#N/A;#N/A;"R13C19";#N/A;FALSE;FALSE;FALSE;FALSE;#N/A;"";#N/A;FALSE;"";"";#N/A;#N/A;#N/A}</definedName>
    <definedName name="asd" hidden="1">{2;#N/A;"R13C16:R17C16";#N/A;"R13C14:R17C15";FALSE;FALSE;FALSE;95;#N/A;#N/A;"R13C19";#N/A;FALSE;FALSE;FALSE;FALSE;#N/A;"";#N/A;FALSE;"";"";#N/A;#N/A;#N/A}</definedName>
    <definedName name="asde" localSheetId="14" hidden="1">{"NewCo_View",#N/A,FALSE,"Calculations"}</definedName>
    <definedName name="asde" hidden="1">{"NewCo_View",#N/A,FALSE,"Calculations"}</definedName>
    <definedName name="asdf" localSheetId="14" hidden="1">{"'Edit'!$A$1:$V$2277"}</definedName>
    <definedName name="asdf" hidden="1">{"'Edit'!$A$1:$V$2277"}</definedName>
    <definedName name="Assumptions" localSheetId="14" hidden="1">{"Index",#N/A,FALSE,"Index"}</definedName>
    <definedName name="Assumptions" hidden="1">{"Index",#N/A,FALSE,"Index"}</definedName>
    <definedName name="ATT" hidden="1">{#N/A,#N/A,FALSE,"DAOCM 2차 검토"}</definedName>
    <definedName name="Attach3" localSheetId="14" hidden="1">{"Grant",#N/A,FALSE,"Grant";"GP Developer",#N/A,FALSE,"GP &amp; Dev Loans";"Operating Analysis",#N/A,FALSE,"Operations";"Tax Credit",#N/A,FALSE,"Tax Credits";"Tax Credit Analysis",#N/A,FALSE,"TC Analysis"}</definedName>
    <definedName name="Attach3" hidden="1">{"Grant",#N/A,FALSE,"Grant";"GP Developer",#N/A,FALSE,"GP &amp; Dev Loans";"Operating Analysis",#N/A,FALSE,"Operations";"Tax Credit",#N/A,FALSE,"Tax Credits";"Tax Credit Analysis",#N/A,FALSE,"TC Analysis"}</definedName>
    <definedName name="_xlnm.Auto_Open_xlquery_DClick" hidden="1">[19]!Register.DClick</definedName>
    <definedName name="b" localSheetId="14" hidden="1">{#N/A,#N/A,FALSE,"changes";#N/A,#N/A,FALSE,"Assumptions";"view1",#N/A,FALSE,"BE Analysis";"view2",#N/A,FALSE,"BE Analysis";#N/A,#N/A,FALSE,"DCF Calculation - Scenario 1";"Dollar",#N/A,FALSE,"Consolidated - Scenario 1";"CS",#N/A,FALSE,"Consolidated - Scenario 1"}</definedName>
    <definedName name="b" hidden="1">{#N/A,#N/A,FALSE,"changes";#N/A,#N/A,FALSE,"Assumptions";"view1",#N/A,FALSE,"BE Analysis";"view2",#N/A,FALSE,"BE Analysis";#N/A,#N/A,FALSE,"DCF Calculation - Scenario 1";"Dollar",#N/A,FALSE,"Consolidated - Scenario 1";"CS",#N/A,FALSE,"Consolidated - Scenario 1"}</definedName>
    <definedName name="b_1" localSheetId="14" hidden="1">{#N/A,#N/A,FALSE,"changes";#N/A,#N/A,FALSE,"Assumptions";"view1",#N/A,FALSE,"BE Analysis";"view2",#N/A,FALSE,"BE Analysis";#N/A,#N/A,FALSE,"DCF Calculation - Scenario 1";"Dollar",#N/A,FALSE,"Consolidated - Scenario 1";"CS",#N/A,FALSE,"Consolidated - Scenario 1"}</definedName>
    <definedName name="b_1" hidden="1">{#N/A,#N/A,FALSE,"changes";#N/A,#N/A,FALSE,"Assumptions";"view1",#N/A,FALSE,"BE Analysis";"view2",#N/A,FALSE,"BE Analysis";#N/A,#N/A,FALSE,"DCF Calculation - Scenario 1";"Dollar",#N/A,FALSE,"Consolidated - Scenario 1";"CS",#N/A,FALSE,"Consolidated - Scenario 1"}</definedName>
    <definedName name="bbb" hidden="1">{#N/A,#N/A,FALSE,"O&amp;M by processes";#N/A,#N/A,FALSE,"Elec Act vs Bud";#N/A,#N/A,FALSE,"G&amp;A";#N/A,#N/A,FALSE,"BGS";#N/A,#N/A,FALSE,"Res Cost"}</definedName>
    <definedName name="bbbb" localSheetId="14"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4"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4" hidden="1">{#N/A,#N/A,FALSE,"O&amp;M by processes";#N/A,#N/A,FALSE,"Elec Act vs Bud";#N/A,#N/A,FALSE,"G&amp;A";#N/A,#N/A,FALSE,"BGS";#N/A,#N/A,FALSE,"Res Cost"}</definedName>
    <definedName name="bbc" hidden="1">{#N/A,#N/A,FALSE,"O&amp;M by processes";#N/A,#N/A,FALSE,"Elec Act vs Bud";#N/A,#N/A,FALSE,"G&amp;A";#N/A,#N/A,FALSE,"BGS";#N/A,#N/A,FALSE,"Res Cost"}</definedName>
    <definedName name="BEx1SBVCTJD9JNNWCDLKN66E1Q6I" localSheetId="14" hidden="1">#REF!</definedName>
    <definedName name="BEx1SBVCTJD9JNNWCDLKN66E1Q6I" hidden="1">#REF!</definedName>
    <definedName name="BEx1VZ4WFTXXZ1ES2K5VS9HV5OZF" localSheetId="14" hidden="1">In [20]!MONTH [21]Contbs!$A$1:$K$92</definedName>
    <definedName name="BEx1VZ4WFTXXZ1ES2K5VS9HV5OZF" hidden="1">In [20]!MONTH [21]Contbs!$A$1:$K$92</definedName>
    <definedName name="BEx3OZKO9Y2WLPH6VCA1KE3DGW96" localSheetId="14" hidden="1">YTD [21]Contbs!$A$1:$AF$54</definedName>
    <definedName name="BEx3OZKO9Y2WLPH6VCA1KE3DGW96" hidden="1">YTD [21]Contbs!$A$1:$AF$54</definedName>
    <definedName name="BEx59IRQE9WO908W6XQCHI6N394W" localSheetId="14" hidden="1">In [20]!MONTH [21]Contbs!$A$1:$K$93</definedName>
    <definedName name="BEx59IRQE9WO908W6XQCHI6N394W" hidden="1">In [20]!MONTH [21]Contbs!$A$1:$K$93</definedName>
    <definedName name="BEx7AX0CC71BEXKGJV6QJKSXTXK8" localSheetId="14" hidden="1">In [20]!MONTH [21]Contbs!$A$1:$K$93</definedName>
    <definedName name="BEx7AX0CC71BEXKGJV6QJKSXTXK8" hidden="1">In [20]!MONTH [21]Contbs!$A$1:$K$93</definedName>
    <definedName name="BEx90N2DKUGS8U7HQKNPXO81IYN8" localSheetId="14" hidden="1">#REF!</definedName>
    <definedName name="BEx90N2DKUGS8U7HQKNPXO81IYN8" hidden="1">#REF!</definedName>
    <definedName name="BEx93CRO7US4R7W3OAPCDRAI63FC" localSheetId="14" hidden="1">#REF!</definedName>
    <definedName name="BEx93CRO7US4R7W3OAPCDRAI63FC" hidden="1">#REF!</definedName>
    <definedName name="BExAZZF9A1XEUEQG8TC656DNUBHE" localSheetId="14" hidden="1">In [20]!MONTH [21]Contbs!$A$1:$AJ$59</definedName>
    <definedName name="BExAZZF9A1XEUEQG8TC656DNUBHE" hidden="1">In [20]!MONTH [21]Contbs!$A$1:$AJ$59</definedName>
    <definedName name="BExB0N93OLR30H9Z6OQXZAYBTEBX" localSheetId="14" hidden="1">In [20]!MONTH [21]Contbs!$A$1:$AJ$59</definedName>
    <definedName name="BExB0N93OLR30H9Z6OQXZAYBTEBX" hidden="1">In [20]!MONTH [21]Contbs!$A$1:$AJ$59</definedName>
    <definedName name="BExEPGDOU6N6328FFYVYL1HXPCKO" localSheetId="14" hidden="1">YTD [21]Contbs!$A$1:$K$93</definedName>
    <definedName name="BExEPGDOU6N6328FFYVYL1HXPCKO" hidden="1">YTD [21]Contbs!$A$1:$K$93</definedName>
    <definedName name="BExGPGKFWQ04UEAW5BB4WJE9TRE1" localSheetId="14" hidden="1">YTD [21]Contbs!$A$1:$AF$54</definedName>
    <definedName name="BExGPGKFWQ04UEAW5BB4WJE9TRE1" hidden="1">YTD [21]Contbs!$A$1:$AF$54</definedName>
    <definedName name="BExGS4GZ2710YLA90XX5RW3Z8VHC" localSheetId="14" hidden="1">In [20]!MONTH [21]Contbs!$A$1:$AM$94</definedName>
    <definedName name="BExGS4GZ2710YLA90XX5RW3Z8VHC" hidden="1">In [20]!MONTH [21]Contbs!$A$1:$AM$94</definedName>
    <definedName name="BExIJF0Q68HZ3A4YH3Y05M2LMBJ1" localSheetId="14" hidden="1">YTD [21]Contbs!$A$1:$K$92</definedName>
    <definedName name="BExIJF0Q68HZ3A4YH3Y05M2LMBJ1" hidden="1">YTD [21]Contbs!$A$1:$K$92</definedName>
    <definedName name="BExKJSE99UYMVAV1HZD4YFOW9XBW" localSheetId="14" hidden="1">YTD [21]Contbs!$A$1:$AF$54</definedName>
    <definedName name="BExKJSE99UYMVAV1HZD4YFOW9XBW" hidden="1">YTD [21]Contbs!$A$1:$AF$54</definedName>
    <definedName name="BExOHNAOSVYZOJF8IRUGDYGZ64T7" localSheetId="14" hidden="1">YTD [21]Contbs!$A$1</definedName>
    <definedName name="BExOHNAOSVYZOJF8IRUGDYGZ64T7" hidden="1">YTD [21]Contbs!$A$1</definedName>
    <definedName name="BExOMDTN5BZ1DTPJEGQH4HSNU90A" localSheetId="14" hidden="1">In [20]!MONTH [21]Contbs!$A$1:$AV$62</definedName>
    <definedName name="BExOMDTN5BZ1DTPJEGQH4HSNU90A" hidden="1">In [20]!MONTH [21]Contbs!$A$1:$AV$62</definedName>
    <definedName name="BExS4A1VBQWKBHRIRD1MXA5HR0M4" localSheetId="14" hidden="1">In [20]!MONTH [21]Contbs!$A$1:$K$93</definedName>
    <definedName name="BExS4A1VBQWKBHRIRD1MXA5HR0M4" hidden="1">In [20]!MONTH [21]Contbs!$A$1:$K$93</definedName>
    <definedName name="BExTX41OZ2ADZUVQF7RO81LA8PAL" localSheetId="14" hidden="1">In [20]!MONTH [21]Contbs!$A$1:$K$93</definedName>
    <definedName name="BExTX41OZ2ADZUVQF7RO81LA8PAL" hidden="1">In [20]!MONTH [21]Contbs!$A$1:$K$93</definedName>
    <definedName name="BExU9NUKD8HUDZMHPPGB9NT77HPA" localSheetId="14" hidden="1">YTD [21]Contbs!$A$1:$AT$55</definedName>
    <definedName name="BExU9NUKD8HUDZMHPPGB9NT77HPA" hidden="1">YTD [21]Contbs!$A$1:$AT$55</definedName>
    <definedName name="BExUATI558PTYMWQB9DEK5JBJ3R3" localSheetId="14" hidden="1">YTD [21]Contbs!$A$1:$K$93</definedName>
    <definedName name="BExUATI558PTYMWQB9DEK5JBJ3R3" hidden="1">YTD [21]Contbs!$A$1:$K$93</definedName>
    <definedName name="BExVRO8C0SITVNUIIQ3V8H5ZAUOB" localSheetId="14" hidden="1">YTD [21]Contbs!$A$1:$K$93</definedName>
    <definedName name="BExVRO8C0SITVNUIIQ3V8H5ZAUOB" hidden="1">YTD [21]Contbs!$A$1:$K$93</definedName>
    <definedName name="BExW5C6U4VD11XF96XEN6SR74AEB" localSheetId="14" hidden="1">#REF!</definedName>
    <definedName name="BExW5C6U4VD11XF96XEN6SR74AEB" hidden="1">#REF!</definedName>
    <definedName name="BExXOZWZMB39RV0B8GJ3GU6RFVGR" localSheetId="14" hidden="1">#REF!</definedName>
    <definedName name="BExXOZWZMB39RV0B8GJ3GU6RFVGR" hidden="1">#REF!</definedName>
    <definedName name="BExXSS4NG52JTFFL3Z73ZMFG5WMT" localSheetId="14" hidden="1">In [20]!MONTH [21]Contbs!$A$1:$AJ$59</definedName>
    <definedName name="BExXSS4NG52JTFFL3Z73ZMFG5WMT" hidden="1">In [20]!MONTH [21]Contbs!$A$1:$AJ$59</definedName>
    <definedName name="BExZOQNRDAJ0TLH719GX8FGKTTWD" localSheetId="14" hidden="1">YTD [21]Contbs!$A$1:$K$93</definedName>
    <definedName name="BExZOQNRDAJ0TLH719GX8FGKTTWD" hidden="1">YTD [21]Contbs!$A$1:$K$93</definedName>
    <definedName name="BExZV5FGTYE08Q8JZL4TSZV4RAZN" localSheetId="14" hidden="1">YTD [21]Contbs!$A$1:$K$93</definedName>
    <definedName name="BExZV5FGTYE08Q8JZL4TSZV4RAZN" hidden="1">YTD [21]Contbs!$A$1:$K$93</definedName>
    <definedName name="BG_Del" hidden="1">15</definedName>
    <definedName name="BG_Ins" hidden="1">4</definedName>
    <definedName name="BG_Mod" hidden="1">6</definedName>
    <definedName name="BLPH1" localSheetId="14" hidden="1">#REF!</definedName>
    <definedName name="BLPH1" hidden="1">#REF!</definedName>
    <definedName name="BLPH10" localSheetId="14" hidden="1">#REF!</definedName>
    <definedName name="BLPH10" hidden="1">#REF!</definedName>
    <definedName name="BLPH11" localSheetId="14" hidden="1">#REF!</definedName>
    <definedName name="BLPH11" hidden="1">#REF!</definedName>
    <definedName name="BLPH12" localSheetId="14" hidden="1">#REF!</definedName>
    <definedName name="BLPH12" hidden="1">#REF!</definedName>
    <definedName name="BLPH13" localSheetId="14" hidden="1">#REF!</definedName>
    <definedName name="BLPH13" hidden="1">#REF!</definedName>
    <definedName name="BLPH14" localSheetId="14" hidden="1">#REF!</definedName>
    <definedName name="BLPH14" hidden="1">#REF!</definedName>
    <definedName name="BLPH15" localSheetId="14" hidden="1">#REF!</definedName>
    <definedName name="BLPH15" hidden="1">#REF!</definedName>
    <definedName name="BLPH16" localSheetId="14" hidden="1">#REF!</definedName>
    <definedName name="BLPH16" hidden="1">#REF!</definedName>
    <definedName name="BLPH17" localSheetId="14" hidden="1">#REF!</definedName>
    <definedName name="BLPH17" hidden="1">#REF!</definedName>
    <definedName name="BLPH18" localSheetId="14" hidden="1">#REF!</definedName>
    <definedName name="BLPH18" hidden="1">#REF!</definedName>
    <definedName name="BLPH19" localSheetId="14" hidden="1">#REF!</definedName>
    <definedName name="BLPH19" hidden="1">#REF!</definedName>
    <definedName name="BLPH2" localSheetId="14" hidden="1">#REF!</definedName>
    <definedName name="BLPH2" hidden="1">#REF!</definedName>
    <definedName name="BLPH20" localSheetId="14" hidden="1">#REF!</definedName>
    <definedName name="BLPH20" hidden="1">#REF!</definedName>
    <definedName name="BLPH21" localSheetId="14" hidden="1">#REF!</definedName>
    <definedName name="BLPH21" hidden="1">#REF!</definedName>
    <definedName name="BLPH22" localSheetId="14" hidden="1">#REF!</definedName>
    <definedName name="BLPH22" hidden="1">#REF!</definedName>
    <definedName name="BLPH23" localSheetId="14" hidden="1">#REF!</definedName>
    <definedName name="BLPH23" hidden="1">#REF!</definedName>
    <definedName name="BLPH24" localSheetId="14" hidden="1">#REF!</definedName>
    <definedName name="BLPH24" hidden="1">#REF!</definedName>
    <definedName name="BLPH25" localSheetId="14" hidden="1">#REF!</definedName>
    <definedName name="BLPH25" hidden="1">#REF!</definedName>
    <definedName name="BLPH26" localSheetId="14" hidden="1">#REF!</definedName>
    <definedName name="BLPH26" hidden="1">#REF!</definedName>
    <definedName name="BLPH27" localSheetId="14" hidden="1">#REF!</definedName>
    <definedName name="BLPH27" hidden="1">#REF!</definedName>
    <definedName name="BLPH28" localSheetId="14" hidden="1">#REF!</definedName>
    <definedName name="BLPH28" hidden="1">#REF!</definedName>
    <definedName name="BLPH29" localSheetId="14" hidden="1">#REF!</definedName>
    <definedName name="BLPH29" hidden="1">#REF!</definedName>
    <definedName name="BLPH3" localSheetId="14" hidden="1">#REF!</definedName>
    <definedName name="BLPH3" hidden="1">#REF!</definedName>
    <definedName name="BLPH30" localSheetId="14" hidden="1">#REF!</definedName>
    <definedName name="BLPH30" hidden="1">#REF!</definedName>
    <definedName name="BLPH31" localSheetId="14" hidden="1">#REF!</definedName>
    <definedName name="BLPH31" hidden="1">#REF!</definedName>
    <definedName name="BLPH32" localSheetId="14" hidden="1">#REF!</definedName>
    <definedName name="BLPH32" hidden="1">#REF!</definedName>
    <definedName name="BLPH33" localSheetId="14" hidden="1">#REF!</definedName>
    <definedName name="BLPH33" hidden="1">#REF!</definedName>
    <definedName name="BLPH34" localSheetId="14" hidden="1">#REF!</definedName>
    <definedName name="BLPH34" hidden="1">#REF!</definedName>
    <definedName name="BLPH35" localSheetId="14" hidden="1">#REF!</definedName>
    <definedName name="BLPH35" hidden="1">#REF!</definedName>
    <definedName name="BLPH36" localSheetId="14" hidden="1">#REF!</definedName>
    <definedName name="BLPH36" hidden="1">#REF!</definedName>
    <definedName name="BLPH37" localSheetId="14" hidden="1">#REF!</definedName>
    <definedName name="BLPH37" hidden="1">#REF!</definedName>
    <definedName name="BLPH38" localSheetId="14" hidden="1">#REF!</definedName>
    <definedName name="BLPH38" hidden="1">#REF!</definedName>
    <definedName name="BLPH39" localSheetId="14" hidden="1">#REF!</definedName>
    <definedName name="BLPH39" hidden="1">#REF!</definedName>
    <definedName name="BLPH4" localSheetId="14" hidden="1">#REF!</definedName>
    <definedName name="BLPH4" hidden="1">#REF!</definedName>
    <definedName name="BLPH40" localSheetId="14" hidden="1">#REF!</definedName>
    <definedName name="BLPH40" hidden="1">#REF!</definedName>
    <definedName name="BLPH41" localSheetId="14" hidden="1">#REF!</definedName>
    <definedName name="BLPH41" hidden="1">#REF!</definedName>
    <definedName name="BLPH42" localSheetId="14" hidden="1">#REF!</definedName>
    <definedName name="BLPH42" hidden="1">#REF!</definedName>
    <definedName name="BLPH43" localSheetId="14" hidden="1">#REF!</definedName>
    <definedName name="BLPH43" hidden="1">#REF!</definedName>
    <definedName name="BLPH44" localSheetId="14" hidden="1">#REF!</definedName>
    <definedName name="BLPH44" hidden="1">#REF!</definedName>
    <definedName name="BLPH45" localSheetId="14" hidden="1">#REF!</definedName>
    <definedName name="BLPH45" hidden="1">#REF!</definedName>
    <definedName name="BLPH46" localSheetId="14" hidden="1">#REF!</definedName>
    <definedName name="BLPH46" hidden="1">#REF!</definedName>
    <definedName name="BLPH47" localSheetId="14" hidden="1">#REF!</definedName>
    <definedName name="BLPH47" hidden="1">#REF!</definedName>
    <definedName name="BLPH48" localSheetId="14" hidden="1">#REF!</definedName>
    <definedName name="BLPH48" hidden="1">#REF!</definedName>
    <definedName name="BLPH49" localSheetId="14" hidden="1">#REF!</definedName>
    <definedName name="BLPH49" hidden="1">#REF!</definedName>
    <definedName name="BLPH5" localSheetId="14" hidden="1">#REF!</definedName>
    <definedName name="BLPH5" hidden="1">#REF!</definedName>
    <definedName name="BLPH50" localSheetId="14" hidden="1">#REF!</definedName>
    <definedName name="BLPH50" hidden="1">#REF!</definedName>
    <definedName name="BLPH51" localSheetId="14" hidden="1">#REF!</definedName>
    <definedName name="BLPH51" hidden="1">#REF!</definedName>
    <definedName name="BLPH52" localSheetId="14" hidden="1">#REF!</definedName>
    <definedName name="BLPH52" hidden="1">#REF!</definedName>
    <definedName name="BLPH53" localSheetId="14" hidden="1">#REF!</definedName>
    <definedName name="BLPH53" hidden="1">#REF!</definedName>
    <definedName name="BLPH54" localSheetId="14" hidden="1">#REF!</definedName>
    <definedName name="BLPH54" hidden="1">#REF!</definedName>
    <definedName name="BLPH55" localSheetId="14" hidden="1">#REF!</definedName>
    <definedName name="BLPH55" hidden="1">#REF!</definedName>
    <definedName name="BLPH56" localSheetId="14" hidden="1">#REF!</definedName>
    <definedName name="BLPH56" hidden="1">#REF!</definedName>
    <definedName name="BLPH6" localSheetId="14" hidden="1">#REF!</definedName>
    <definedName name="BLPH6" hidden="1">#REF!</definedName>
    <definedName name="BLPH7" localSheetId="14" hidden="1">#REF!</definedName>
    <definedName name="BLPH7" hidden="1">#REF!</definedName>
    <definedName name="BLPH8" localSheetId="14" hidden="1">#REF!</definedName>
    <definedName name="BLPH8" hidden="1">#REF!</definedName>
    <definedName name="BLPH82" localSheetId="14" hidden="1">#REF!</definedName>
    <definedName name="BLPH82" hidden="1">#REF!</definedName>
    <definedName name="BLPH83" localSheetId="14" hidden="1">#REF!</definedName>
    <definedName name="BLPH83" hidden="1">#REF!</definedName>
    <definedName name="BLPH9" localSheetId="14" hidden="1">#REF!</definedName>
    <definedName name="BLPH9" hidden="1">#REF!</definedName>
    <definedName name="can" localSheetId="14" hidden="1">{#N/A,#N/A,FALSE,"O&amp;M by processes";#N/A,#N/A,FALSE,"Elec Act vs Bud";#N/A,#N/A,FALSE,"G&amp;A";#N/A,#N/A,FALSE,"BGS";#N/A,#N/A,FALSE,"Res Cost"}</definedName>
    <definedName name="can" hidden="1">{#N/A,#N/A,FALSE,"O&amp;M by processes";#N/A,#N/A,FALSE,"Elec Act vs Bud";#N/A,#N/A,FALSE,"G&amp;A";#N/A,#N/A,FALSE,"BGS";#N/A,#N/A,FALSE,"Res Cost"}</definedName>
    <definedName name="cancel" localSheetId="14" hidden="1">{"PARTNERS CAPITAL STMT",#N/A,FALSE,"Partners Capital"}</definedName>
    <definedName name="cancel" hidden="1">{"PARTNERS CAPITAL STMT",#N/A,FALSE,"Partners Capital"}</definedName>
    <definedName name="cancel_1" localSheetId="14" hidden="1">{"PARTNERS CAPITAL STMT",#N/A,FALSE,"Partners Capital"}</definedName>
    <definedName name="cancel_1" hidden="1">{"PARTNERS CAPITAL STMT",#N/A,FALSE,"Partners Capital"}</definedName>
    <definedName name="cancel2" localSheetId="14" hidden="1">{"PNLProjDL",#N/A,FALSE,"PROJCO";"PNLParDL",#N/A,FALSE,"Parent"}</definedName>
    <definedName name="cancel2" hidden="1">{"PNLProjDL",#N/A,FALSE,"PROJCO";"PNLParDL",#N/A,FALSE,"Parent"}</definedName>
    <definedName name="cancel2_1" localSheetId="14" hidden="1">{"PNLProjDL",#N/A,FALSE,"PROJCO";"PNLParDL",#N/A,FALSE,"Parent"}</definedName>
    <definedName name="cancel2_1" hidden="1">{"PNLProjDL",#N/A,FALSE,"PROJCO";"PNLParDL",#N/A,FALSE,"Parent"}</definedName>
    <definedName name="cancel3" localSheetId="14" hidden="1">{"Summary",#N/A,FALSE,"MICMULT";"Income Statement",#N/A,FALSE,"MICMULT";"Cash Flows",#N/A,FALSE,"MICMULT"}</definedName>
    <definedName name="cancel3" hidden="1">{"Summary",#N/A,FALSE,"MICMULT";"Income Statement",#N/A,FALSE,"MICMULT";"Cash Flows",#N/A,FALSE,"MICMULT"}</definedName>
    <definedName name="cancel3_1" localSheetId="14" hidden="1">{"Summary",#N/A,FALSE,"MICMULT";"Income Statement",#N/A,FALSE,"MICMULT";"Cash Flows",#N/A,FALSE,"MICMULT"}</definedName>
    <definedName name="cancel3_1" hidden="1">{"Summary",#N/A,FALSE,"MICMULT";"Income Statement",#N/A,FALSE,"MICMULT";"Cash Flows",#N/A,FALSE,"MICMULT"}</definedName>
    <definedName name="CBWorkbookPriority" hidden="1">-2082472701</definedName>
    <definedName name="ccc" localSheetId="14"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4" hidden="1">{#N/A,#N/A,FALSE,"O&amp;M by processes";#N/A,#N/A,FALSE,"Elec Act vs Bud";#N/A,#N/A,FALSE,"G&amp;A";#N/A,#N/A,FALSE,"BGS";#N/A,#N/A,FALSE,"Res Cost"}</definedName>
    <definedName name="cccc" hidden="1">{#N/A,#N/A,FALSE,"O&amp;M by processes";#N/A,#N/A,FALSE,"Elec Act vs Bud";#N/A,#N/A,FALSE,"G&amp;A";#N/A,#N/A,FALSE,"BGS";#N/A,#N/A,FALSE,"Res Cost"}</definedName>
    <definedName name="Consolid" localSheetId="14"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4" hidden="1">{#N/A,#N/A,FALSE,"O&amp;M by processes";#N/A,#N/A,FALSE,"Elec Act vs Bud";#N/A,#N/A,FALSE,"G&amp;A";#N/A,#N/A,FALSE,"BGS";#N/A,#N/A,FALSE,"Res Cost"}</definedName>
    <definedName name="Consolidated" hidden="1">{#N/A,#N/A,FALSE,"O&amp;M by processes";#N/A,#N/A,FALSE,"Elec Act vs Bud";#N/A,#N/A,FALSE,"G&amp;A";#N/A,#N/A,FALSE,"BGS";#N/A,#N/A,FALSE,"Res Cost"}</definedName>
    <definedName name="Contr" localSheetId="14" hidden="1">{#N/A,#N/A,FALSE,"Aging Summary";#N/A,#N/A,FALSE,"Ratio Analysis";#N/A,#N/A,FALSE,"Test 120 Day Accts";#N/A,#N/A,FALSE,"Tickmarks"}</definedName>
    <definedName name="Contr" hidden="1">{#N/A,#N/A,FALSE,"Aging Summary";#N/A,#N/A,FALSE,"Ratio Analysis";#N/A,#N/A,FALSE,"Test 120 Day Accts";#N/A,#N/A,FALSE,"Tickmarks"}</definedName>
    <definedName name="COO" localSheetId="14" hidden="1">{#N/A,#N/A,FALSE,"Matrix";#N/A,#N/A,FALSE,"Cash Flow";#N/A,#N/A,FALSE,"10 Year Cost Analysis"}</definedName>
    <definedName name="COO" hidden="1">{#N/A,#N/A,FALSE,"Matrix";#N/A,#N/A,FALSE,"Cash Flow";#N/A,#N/A,FALSE,"10 Year Cost Analysis"}</definedName>
    <definedName name="Cwvu.GREY_ALL." localSheetId="14" hidden="1">#REF!</definedName>
    <definedName name="Cwvu.GREY_ALL." hidden="1">#REF!</definedName>
    <definedName name="d" localSheetId="14" hidden="1">{"summary1",#N/A,FALSE,"Summary of Values";"summary2",#N/A,FALSE,"Summary of Values";"weighted average returns",#N/A,FALSE,"WACC and WARA";"fixed asset detail",#N/A,FALSE,"Fixed Asset Detail"}</definedName>
    <definedName name="d" hidden="1">{"summary1",#N/A,FALSE,"Summary of Values";"summary2",#N/A,FALSE,"Summary of Values";"weighted average returns",#N/A,FALSE,"WACC and WARA";"fixed asset detail",#N/A,FALSE,"Fixed Asset Detail"}</definedName>
    <definedName name="d_1" localSheetId="14" hidden="1">{"summary1",#N/A,FALSE,"Summary of Values";"summary2",#N/A,FALSE,"Summary of Values";"weighted average returns",#N/A,FALSE,"WACC and WARA";"fixed asset detail",#N/A,FALSE,"Fixed Asset Detail"}</definedName>
    <definedName name="d_1" hidden="1">{"summary1",#N/A,FALSE,"Summary of Values";"summary2",#N/A,FALSE,"Summary of Values";"weighted average returns",#N/A,FALSE,"WACC and WARA";"fixed asset detail",#N/A,FALSE,"Fixed Asset Detail"}</definedName>
    <definedName name="dada" localSheetId="14" hidden="1">{#N/A,#N/A,FALSE,"O&amp;M by processes";#N/A,#N/A,FALSE,"Elec Act vs Bud";#N/A,#N/A,FALSE,"G&amp;A";#N/A,#N/A,FALSE,"BGS";#N/A,#N/A,FALSE,"Res Cost"}</definedName>
    <definedName name="dada" hidden="1">{#N/A,#N/A,FALSE,"O&amp;M by processes";#N/A,#N/A,FALSE,"Elec Act vs Bud";#N/A,#N/A,FALSE,"G&amp;A";#N/A,#N/A,FALSE,"BGS";#N/A,#N/A,FALSE,"Res Cost"}</definedName>
    <definedName name="delete" localSheetId="14" hidden="1">{"summary",#N/A,FALSE,"PCR DIRECTORY"}</definedName>
    <definedName name="delete" hidden="1">{"summary",#N/A,FALSE,"PCR DIRECTORY"}</definedName>
    <definedName name="delete_1" localSheetId="14" hidden="1">{"STMT OF CASH FLOWS",#N/A,FALSE,"Cash Flows Indirect"}</definedName>
    <definedName name="delete_1" hidden="1">{"STMT OF CASH FLOWS",#N/A,FALSE,"Cash Flows Indirect"}</definedName>
    <definedName name="delete2" localSheetId="14" hidden="1">{"BALANCE SHEET ACCTS",#N/A,TRUE,"Working Trial Balance";"INCOME STMT ACCTS",#N/A,TRUE,"Working Trial Balance"}</definedName>
    <definedName name="delete2" hidden="1">{"BALANCE SHEET ACCTS",#N/A,TRUE,"Working Trial Balance";"INCOME STMT ACCTS",#N/A,TRUE,"Working Trial Balance"}</definedName>
    <definedName name="delete2_1" localSheetId="14" hidden="1">{"BALANCE SHEET ACCTS",#N/A,TRUE,"Working Trial Balance";"INCOME STMT ACCTS",#N/A,TRUE,"Working Trial Balance"}</definedName>
    <definedName name="delete2_1" hidden="1">{"BALANCE SHEET ACCTS",#N/A,TRUE,"Working Trial Balance";"INCOME STMT ACCTS",#N/A,TRUE,"Working Trial Balance"}</definedName>
    <definedName name="DFG" localSheetId="14" hidden="1">{#N/A,#N/A,FALSE,"Assumptions",#N/A;#N/A,FALSE,"N-IS-Sum",#N/A,#N/A;FALSE,"N-St-Sum",#N/A,#N/A,FALSE;"Inc Stmt",#N/A,#N/A,FALSE,"Stats"}</definedName>
    <definedName name="DFG" hidden="1">{#N/A,#N/A,FALSE,"Assumptions",#N/A;#N/A,FALSE,"N-IS-Sum",#N/A,#N/A;FALSE,"N-St-Sum",#N/A,#N/A,FALSE;"Inc Stmt",#N/A,#N/A,FALSE,"Stats"}</definedName>
    <definedName name="dh" localSheetId="14" hidden="1">{"historical acquirer",#N/A,FALSE,"Historical Performance";"historical target",#N/A,FALSE,"Historical Performance"}</definedName>
    <definedName name="dh" hidden="1">{"historical acquirer",#N/A,FALSE,"Historical Performance";"historical target",#N/A,FALSE,"Historical Performance"}</definedName>
    <definedName name="dh_1" localSheetId="14" hidden="1">{"historical acquirer",#N/A,FALSE,"Historical Performance";"historical target",#N/A,FALSE,"Historical Performance"}</definedName>
    <definedName name="dh_1" hidden="1">{"historical acquirer",#N/A,FALSE,"Historical Performance";"historical target",#N/A,FALSE,"Historical Performance"}</definedName>
    <definedName name="dkdkdk" localSheetId="14"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_1" localSheetId="14" hidden="1">{#N/A,#N/A,TRUE,"CIN-11";#N/A,#N/A,TRUE,"CIN-13";#N/A,#N/A,TRUE,"CIN-14";#N/A,#N/A,TRUE,"CIN-16";#N/A,#N/A,TRUE,"CIN-17";#N/A,#N/A,TRUE,"CIN-18";#N/A,#N/A,TRUE,"CIN Earnings To Fixed Charges";#N/A,#N/A,TRUE,"CIN Financial Ratios";#N/A,#N/A,TRUE,"CIN-IS";#N/A,#N/A,TRUE,"CIN-BS";#N/A,#N/A,TRUE,"CIN-CS";#N/A,#N/A,TRUE,"Invest In Unconsol Subs"}</definedName>
    <definedName name="dkdkdk_1" hidden="1">{#N/A,#N/A,TRUE,"CIN-11";#N/A,#N/A,TRUE,"CIN-13";#N/A,#N/A,TRUE,"CIN-14";#N/A,#N/A,TRUE,"CIN-16";#N/A,#N/A,TRUE,"CIN-17";#N/A,#N/A,TRUE,"CIN-18";#N/A,#N/A,TRUE,"CIN Earnings To Fixed Charges";#N/A,#N/A,TRUE,"CIN Financial Ratios";#N/A,#N/A,TRUE,"CIN-IS";#N/A,#N/A,TRUE,"CIN-BS";#N/A,#N/A,TRUE,"CIN-CS";#N/A,#N/A,TRUE,"Invest In Unconsol Subs"}</definedName>
    <definedName name="Don_10" localSheetId="14" hidden="1">#REF!</definedName>
    <definedName name="Don_10" hidden="1">#REF!</definedName>
    <definedName name="Don_11" hidden="1">255</definedName>
    <definedName name="Don_12" localSheetId="14" hidden="1">#REF!</definedName>
    <definedName name="Don_12" hidden="1">#REF!</definedName>
    <definedName name="Don_13" localSheetId="14" hidden="1">#REF!</definedName>
    <definedName name="Don_13" hidden="1">#REF!</definedName>
    <definedName name="Don_14" localSheetId="14" hidden="1">#REF!</definedName>
    <definedName name="Don_14" hidden="1">#REF!</definedName>
    <definedName name="don_2" localSheetId="14" hidden="1">#REF!</definedName>
    <definedName name="don_2" hidden="1">#REF!</definedName>
    <definedName name="Don_3" localSheetId="14" hidden="1">#REF!</definedName>
    <definedName name="Don_3" hidden="1">#REF!</definedName>
    <definedName name="Don_4" localSheetId="14" hidden="1">#REF!</definedName>
    <definedName name="Don_4" hidden="1">#REF!</definedName>
    <definedName name="Don_5" localSheetId="14" hidden="1">#REF!</definedName>
    <definedName name="Don_5" hidden="1">#REF!</definedName>
    <definedName name="Don_6" localSheetId="14" hidden="1">#REF!</definedName>
    <definedName name="Don_6" hidden="1">#REF!</definedName>
    <definedName name="Don_7" localSheetId="14" hidden="1">#REF!</definedName>
    <definedName name="Don_7" hidden="1">#REF!</definedName>
    <definedName name="Don_8" localSheetId="14" hidden="1">#REF!</definedName>
    <definedName name="Don_8" hidden="1">#REF!</definedName>
    <definedName name="Don_9" localSheetId="14" hidden="1">#REF!</definedName>
    <definedName name="Don_9" hidden="1">#REF!</definedName>
    <definedName name="ds" localSheetId="14" hidden="1">{"balsheet",#N/A,FALSE,"INCOME"}</definedName>
    <definedName name="ds" hidden="1">{"balsheet",#N/A,FALSE,"INCOME"}</definedName>
    <definedName name="dsag" localSheetId="14" hidden="1">{#N/A,#N/A,FALSE,"Budget";#N/A,#N/A,FALSE,"Balance Sheet";#N/A,#N/A,FALSE,"Cash Flow"}</definedName>
    <definedName name="dsag" hidden="1">{#N/A,#N/A,FALSE,"Budget";#N/A,#N/A,FALSE,"Balance Sheet";#N/A,#N/A,FALSE,"Cash Flow"}</definedName>
    <definedName name="dsag_1" localSheetId="14" hidden="1">{#N/A,#N/A,FALSE,"Budget";#N/A,#N/A,FALSE,"Balance Sheet";#N/A,#N/A,FALSE,"Cash Flow"}</definedName>
    <definedName name="dsag_1" hidden="1">{#N/A,#N/A,FALSE,"Budget";#N/A,#N/A,FALSE,"Balance Sheet";#N/A,#N/A,FALSE,"Cash Flow"}</definedName>
    <definedName name="duplicate123A" localSheetId="14" hidden="1">#REF!</definedName>
    <definedName name="duplicate123A" hidden="1">#REF!</definedName>
    <definedName name="ED" localSheetId="14" hidden="1">{"RECON",#N/A,FALSE,"Allocations"}</definedName>
    <definedName name="ED" hidden="1">{"RECON",#N/A,FALSE,"Allocations"}</definedName>
    <definedName name="eeee" localSheetId="14" hidden="1">{#N/A,#N/A,FALSE,"O&amp;M by processes";#N/A,#N/A,FALSE,"Elec Act vs Bud";#N/A,#N/A,FALSE,"G&amp;A";#N/A,#N/A,FALSE,"BGS";#N/A,#N/A,FALSE,"Res Cost"}</definedName>
    <definedName name="eeee" hidden="1">{#N/A,#N/A,FALSE,"O&amp;M by processes";#N/A,#N/A,FALSE,"Elec Act vs Bud";#N/A,#N/A,FALSE,"G&amp;A";#N/A,#N/A,FALSE,"BGS";#N/A,#N/A,FALSE,"Res Cost"}</definedName>
    <definedName name="End_Bal" hidden="1">#REF!</definedName>
    <definedName name="ER" localSheetId="14" hidden="1">{#N/A,#N/A,FALSE,"Aging Summary";#N/A,#N/A,FALSE,"Ratio Analysis";#N/A,#N/A,FALSE,"Test 120 Day Accts";#N/A,#N/A,FALSE,"Tickmarks"}</definedName>
    <definedName name="ER" hidden="1">{#N/A,#N/A,FALSE,"Aging Summary";#N/A,#N/A,FALSE,"Ratio Analysis";#N/A,#N/A,FALSE,"Test 120 Day Accts";#N/A,#N/A,FALSE,"Tickmarks"}</definedName>
    <definedName name="errtr" localSheetId="14" hidden="1">{#N/A,#N/A,FALSE,"Summary",#N/A;#N/A,FALSE,"10off&amp;co1,6,tstiplan",#N/A,#N/A;FALSE,"Systems",#N/A,#N/A,FALSE;"7offAct",#N/A,#N/A,FALSE,"3addAct"}</definedName>
    <definedName name="errtr" hidden="1">{#N/A,#N/A,FALSE,"Summary",#N/A;#N/A,FALSE,"10off&amp;co1,6,tstiplan",#N/A,#N/A;FALSE,"Systems",#N/A,#N/A,FALSE;"7offAct",#N/A,#N/A,FALSE,"3addAct"}</definedName>
    <definedName name="esd" localSheetId="14" hidden="1">{#N/A,#N/A,FALSE;"RF Inc Stmt",#N/A,#N/A;FALSE,"RF-IS-1",#N/A;#N/A,FALSE,"RF-IS-2"}</definedName>
    <definedName name="esd" hidden="1">{#N/A,#N/A,FALSE;"RF Inc Stmt",#N/A,#N/A;FALSE,"RF-IS-1",#N/A;#N/A,FALSE,"RF-IS-2"}</definedName>
    <definedName name="ev.Calculation" hidden="1">-4135</definedName>
    <definedName name="ev.Initialized" hidden="1">FALSE</definedName>
    <definedName name="EV__LASTREFTIME__" hidden="1">39826.8319444444</definedName>
    <definedName name="f" localSheetId="14" hidden="1">{#N/A,#N/A,FALSE,"changes";#N/A,#N/A,FALSE,"Assumptions";"view1",#N/A,FALSE,"BE Analysis";"view2",#N/A,FALSE,"BE Analysis";#N/A,#N/A,FALSE,"DCF Calculation - Scenario 1";"Dollar",#N/A,FALSE,"Consolidated - Scenario 1";"CS",#N/A,FALSE,"Consolidated - Scenario 1"}</definedName>
    <definedName name="f" hidden="1">{#N/A,#N/A,FALSE,"changes";#N/A,#N/A,FALSE,"Assumptions";"view1",#N/A,FALSE,"BE Analysis";"view2",#N/A,FALSE,"BE Analysis";#N/A,#N/A,FALSE,"DCF Calculation - Scenario 1";"Dollar",#N/A,FALSE,"Consolidated - Scenario 1";"CS",#N/A,FALSE,"Consolidated - Scenario 1"}</definedName>
    <definedName name="f_1" localSheetId="14" hidden="1">{#N/A,#N/A,FALSE,"changes";#N/A,#N/A,FALSE,"Assumptions";"view1",#N/A,FALSE,"BE Analysis";"view2",#N/A,FALSE,"BE Analysis";#N/A,#N/A,FALSE,"DCF Calculation - Scenario 1";"Dollar",#N/A,FALSE,"Consolidated - Scenario 1";"CS",#N/A,FALSE,"Consolidated - Scenario 1"}</definedName>
    <definedName name="f_1" hidden="1">{#N/A,#N/A,FALSE,"changes";#N/A,#N/A,FALSE,"Assumptions";"view1",#N/A,FALSE,"BE Analysis";"view2",#N/A,FALSE,"BE Analysis";#N/A,#N/A,FALSE,"DCF Calculation - Scenario 1";"Dollar",#N/A,FALSE,"Consolidated - Scenario 1";"CS",#N/A,FALSE,"Consolidated - Scenario 1"}</definedName>
    <definedName name="ff" localSheetId="14" hidden="1">{#N/A,#N/A,FALSE,"Land";#N/A,#N/A,FALSE,"Cost Analysis";"Summary",#N/A,FALSE,"Equipment"}</definedName>
    <definedName name="ff" hidden="1">{#N/A,#N/A,FALSE,"Land";#N/A,#N/A,FALSE,"Cost Analysis";"Summary",#N/A,FALSE,"Equipment"}</definedName>
    <definedName name="fgfk" hidden="1">'[22]1601 Detail information'!$H$130:$H$162</definedName>
    <definedName name="finance" localSheetId="14"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1" localSheetId="14" hidden="1">{#N/A,#N/A,TRUE,"CIN-11";#N/A,#N/A,TRUE,"CIN-13";#N/A,#N/A,TRUE,"CIN-14";#N/A,#N/A,TRUE,"CIN-16";#N/A,#N/A,TRUE,"CIN-17";#N/A,#N/A,TRUE,"CIN-18";#N/A,#N/A,TRUE,"CIN Earnings To Fixed Charges";#N/A,#N/A,TRUE,"CIN Financial Ratios";#N/A,#N/A,TRUE,"CIN-IS";#N/A,#N/A,TRUE,"CIN-BS";#N/A,#N/A,TRUE,"CIN-CS";#N/A,#N/A,TRUE,"Invest In Unconsol Subs"}</definedName>
    <definedName name="finance_1" hidden="1">{#N/A,#N/A,TRUE,"CIN-11";#N/A,#N/A,TRUE,"CIN-13";#N/A,#N/A,TRUE,"CIN-14";#N/A,#N/A,TRUE,"CIN-16";#N/A,#N/A,TRUE,"CIN-17";#N/A,#N/A,TRUE,"CIN-18";#N/A,#N/A,TRUE,"CIN Earnings To Fixed Charges";#N/A,#N/A,TRUE,"CIN Financial Ratios";#N/A,#N/A,TRUE,"CIN-IS";#N/A,#N/A,TRUE,"CIN-BS";#N/A,#N/A,TRUE,"CIN-CS";#N/A,#N/A,TRUE,"Invest In Unconsol Subs"}</definedName>
    <definedName name="frf" localSheetId="14" hidden="1">{#N/A,#N/A,FALSE,"RECAP";#N/A,#N/A,FALSE,"CW_B";#N/A,#N/A,FALSE,"CW_M";#N/A,#N/A,FALSE,"CW_E";#N/A,#N/A,FALSE,"CW_F";#N/A,#N/A,FALSE,"FC_B";#N/A,#N/A,FALSE,"FC_M";#N/A,#N/A,FALSE,"FC_E";#N/A,#N/A,FALSE,"FC_F";#N/A,#N/A,FALSE,"CS"}</definedName>
    <definedName name="frf" hidden="1">{#N/A,#N/A,FALSE,"RECAP";#N/A,#N/A,FALSE,"CW_B";#N/A,#N/A,FALSE,"CW_M";#N/A,#N/A,FALSE,"CW_E";#N/A,#N/A,FALSE,"CW_F";#N/A,#N/A,FALSE,"FC_B";#N/A,#N/A,FALSE,"FC_M";#N/A,#N/A,FALSE,"FC_E";#N/A,#N/A,FALSE,"FC_F";#N/A,#N/A,FALSE,"CS"}</definedName>
    <definedName name="FT" localSheetId="14" hidden="1">{#N/A,#N/A,FALSE,"Detail";#N/A,#N/A,FALSE,"10019";#N/A,#N/A,FALSE,"10001 JE";#N/A,#N/A,FALSE,"10004 JE";#N/A,#N/A,FALSE,"10014 JE";#N/A,#N/A,FALSE,"10017 JE";#N/A,#N/A,FALSE,"66101 JE";#N/A,#N/A,FALSE,"21001 JE";#N/A,#N/A,FALSE,"21002 JE";#N/A,#N/A,FALSE,"21003 JE";#N/A,#N/A,FALSE,"21004 JE";#N/A,#N/A,FALSE,"66001 JE"}</definedName>
    <definedName name="FT" hidden="1">{#N/A,#N/A,FALSE,"Detail";#N/A,#N/A,FALSE,"10019";#N/A,#N/A,FALSE,"10001 JE";#N/A,#N/A,FALSE,"10004 JE";#N/A,#N/A,FALSE,"10014 JE";#N/A,#N/A,FALSE,"10017 JE";#N/A,#N/A,FALSE,"66101 JE";#N/A,#N/A,FALSE,"21001 JE";#N/A,#N/A,FALSE,"21002 JE";#N/A,#N/A,FALSE,"21003 JE";#N/A,#N/A,FALSE,"21004 JE";#N/A,#N/A,FALSE,"66001 JE"}</definedName>
    <definedName name="fuckface" localSheetId="14" hidden="1">{#N/A,#N/A,FALSE,"Assumptions";#N/A,#N/A,FALSE,"Impact Assumptions";#N/A,#N/A,FALSE,"10-Yr - detail";#N/A,#N/A,FALSE,"1,5,10 yr comp";#N/A,#N/A,FALSE,"Lse-Exp.";#N/A,#N/A,FALSE,"Rent Roll";#N/A,#N/A,FALSE,"Historical (2)";#N/A,#N/A,FALSE,"RET's";#N/A,#N/A,FALSE,"Lease Rollover"}</definedName>
    <definedName name="fuckface" hidden="1">{#N/A,#N/A,FALSE,"Assumptions";#N/A,#N/A,FALSE,"Impact Assumptions";#N/A,#N/A,FALSE,"10-Yr - detail";#N/A,#N/A,FALSE,"1,5,10 yr comp";#N/A,#N/A,FALSE,"Lse-Exp.";#N/A,#N/A,FALSE,"Rent Roll";#N/A,#N/A,FALSE,"Historical (2)";#N/A,#N/A,FALSE,"RET's";#N/A,#N/A,FALSE,"Lease Rollover"}</definedName>
    <definedName name="fuelco_wrn.test1." localSheetId="14" hidden="1">{"Income Statement",#N/A,FALSE,"CFMODEL";"Balance Sheet",#N/A,FALSE,"CFMODEL"}</definedName>
    <definedName name="fuelco_wrn.test1." hidden="1">{"Income Statement",#N/A,FALSE,"CFMODEL";"Balance Sheet",#N/A,FALSE,"CFMODEL"}</definedName>
    <definedName name="fuelco_wrn.test1._1" localSheetId="14" hidden="1">{"Income Statement",#N/A,FALSE,"CFMODEL";"Balance Sheet",#N/A,FALSE,"CFMODEL"}</definedName>
    <definedName name="fuelco_wrn.test1._1" hidden="1">{"Income Statement",#N/A,FALSE,"CFMODEL";"Balance Sheet",#N/A,FALSE,"CFMODEL"}</definedName>
    <definedName name="fuelco_wrn.test2." localSheetId="14" hidden="1">{"SourcesUses",#N/A,TRUE,"CFMODEL";"TransOverview",#N/A,TRUE,"CFMODEL"}</definedName>
    <definedName name="fuelco_wrn.test2." hidden="1">{"SourcesUses",#N/A,TRUE,"CFMODEL";"TransOverview",#N/A,TRUE,"CFMODEL"}</definedName>
    <definedName name="fuelco_wrn.test2._1" localSheetId="14" hidden="1">{"SourcesUses",#N/A,TRUE,"CFMODEL";"TransOverview",#N/A,TRUE,"CFMODEL"}</definedName>
    <definedName name="fuelco_wrn.test2._1" hidden="1">{"SourcesUses",#N/A,TRUE,"CFMODEL";"TransOverview",#N/A,TRUE,"CFMODEL"}</definedName>
    <definedName name="fuelco_wrn.test3." localSheetId="14" hidden="1">{"SourcesUses",#N/A,TRUE,#N/A;"TransOverview",#N/A,TRUE,"CFMODEL"}</definedName>
    <definedName name="fuelco_wrn.test3." hidden="1">{"SourcesUses",#N/A,TRUE,#N/A;"TransOverview",#N/A,TRUE,"CFMODEL"}</definedName>
    <definedName name="fuelco_wrn.test3._1" localSheetId="14" hidden="1">{"SourcesUses",#N/A,TRUE,#N/A;"TransOverview",#N/A,TRUE,"CFMODEL"}</definedName>
    <definedName name="fuelco_wrn.test3._1" hidden="1">{"SourcesUses",#N/A,TRUE,#N/A;"TransOverview",#N/A,TRUE,"CFMODEL"}</definedName>
    <definedName name="fuelco_wrn.test4." localSheetId="14" hidden="1">{"SourcesUses",#N/A,TRUE,"FundsFlow";"TransOverview",#N/A,TRUE,"FundsFlow"}</definedName>
    <definedName name="fuelco_wrn.test4." hidden="1">{"SourcesUses",#N/A,TRUE,"FundsFlow";"TransOverview",#N/A,TRUE,"FundsFlow"}</definedName>
    <definedName name="fuelco_wrn.test4._1" localSheetId="14" hidden="1">{"SourcesUses",#N/A,TRUE,"FundsFlow";"TransOverview",#N/A,TRUE,"FundsFlow"}</definedName>
    <definedName name="fuelco_wrn.test4._1" hidden="1">{"SourcesUses",#N/A,TRUE,"FundsFlow";"TransOverview",#N/A,TRUE,"FundsFlow"}</definedName>
    <definedName name="gilb.wrn.test2." localSheetId="14" hidden="1">{"SourcesUses",#N/A,TRUE,"CFMODEL";"TransOverview",#N/A,TRUE,"CFMODEL"}</definedName>
    <definedName name="gilb.wrn.test2." hidden="1">{"SourcesUses",#N/A,TRUE,"CFMODEL";"TransOverview",#N/A,TRUE,"CFMODEL"}</definedName>
    <definedName name="gilb.wrn.test2._1" localSheetId="14" hidden="1">{"SourcesUses",#N/A,TRUE,"CFMODEL";"TransOverview",#N/A,TRUE,"CFMODEL"}</definedName>
    <definedName name="gilb.wrn.test2._1" hidden="1">{"SourcesUses",#N/A,TRUE,"CFMODEL";"TransOverview",#N/A,TRUE,"CFMODEL"}</definedName>
    <definedName name="gilb.wrn.test3." localSheetId="14" hidden="1">{"SourcesUses",#N/A,TRUE,#N/A;"TransOverview",#N/A,TRUE,"CFMODEL"}</definedName>
    <definedName name="gilb.wrn.test3." hidden="1">{"SourcesUses",#N/A,TRUE,#N/A;"TransOverview",#N/A,TRUE,"CFMODEL"}</definedName>
    <definedName name="gilb.wrn.test3._1" localSheetId="14" hidden="1">{"SourcesUses",#N/A,TRUE,#N/A;"TransOverview",#N/A,TRUE,"CFMODEL"}</definedName>
    <definedName name="gilb.wrn.test3._1" hidden="1">{"SourcesUses",#N/A,TRUE,#N/A;"TransOverview",#N/A,TRUE,"CFMODEL"}</definedName>
    <definedName name="gilb.wrn.test4." localSheetId="14" hidden="1">{"SourcesUses",#N/A,TRUE,"FundsFlow";"TransOverview",#N/A,TRUE,"FundsFlow"}</definedName>
    <definedName name="gilb.wrn.test4." hidden="1">{"SourcesUses",#N/A,TRUE,"FundsFlow";"TransOverview",#N/A,TRUE,"FundsFlow"}</definedName>
    <definedName name="gilb.wrn.test4._1" localSheetId="14" hidden="1">{"SourcesUses",#N/A,TRUE,"FundsFlow";"TransOverview",#N/A,TRUE,"FundsFlow"}</definedName>
    <definedName name="gilb.wrn.test4._1" hidden="1">{"SourcesUses",#N/A,TRUE,"FundsFlow";"TransOverview",#N/A,TRUE,"FundsFlow"}</definedName>
    <definedName name="gilb_wrn.test1" localSheetId="14" hidden="1">{"Income Statement",#N/A,FALSE,"CFMODEL";"Balance Sheet",#N/A,FALSE,"CFMODEL"}</definedName>
    <definedName name="gilb_wrn.test1" hidden="1">{"Income Statement",#N/A,FALSE,"CFMODEL";"Balance Sheet",#N/A,FALSE,"CFMODEL"}</definedName>
    <definedName name="gilb_wrn.test1_1" localSheetId="14" hidden="1">{"Income Statement",#N/A,FALSE,"CFMODEL";"Balance Sheet",#N/A,FALSE,"CFMODEL"}</definedName>
    <definedName name="gilb_wrn.test1_1" hidden="1">{"Income Statement",#N/A,FALSE,"CFMODEL";"Balance Sheet",#N/A,FALSE,"CFMODEL"}</definedName>
    <definedName name="gIsBlank" localSheetId="14" hidden="1">ISBLANK(gIsRef)</definedName>
    <definedName name="gIsBlank" hidden="1">ISBLANK(gIsRef)</definedName>
    <definedName name="gIsError" localSheetId="14" hidden="1">ISERROR(gIsRef)</definedName>
    <definedName name="gIsError" hidden="1">ISERROR(gIsRef)</definedName>
    <definedName name="gIsInPrintArea" localSheetId="14" hidden="1">NOT(ISERROR(gIsRef !Print_Area))</definedName>
    <definedName name="gIsInPrintArea" hidden="1">NOT(ISERROR(gIsRef !Print_Area))</definedName>
    <definedName name="gIsInPrintTitles" localSheetId="14" hidden="1">NOT(ISERROR(gIsRef !Print_Titles))</definedName>
    <definedName name="gIsInPrintTitles" hidden="1">NOT(ISERROR(gIsRef !Print_Titles))</definedName>
    <definedName name="gIsNumber" localSheetId="14" hidden="1">ISNUMBER(gIsRef)</definedName>
    <definedName name="gIsNumber" hidden="1">ISNUMBER(gIsRef)</definedName>
    <definedName name="gIsPreviousSheet" localSheetId="14" hidden="1">PrevShtCellValue(gIsRef)&lt;&gt;gIsRef</definedName>
    <definedName name="gIsPreviousSheet" hidden="1">PrevShtCellValue(gIsRef)&lt;&gt;gIsRef</definedName>
    <definedName name="gIsRef" hidden="1">INDIRECT("rc",FALSE)</definedName>
    <definedName name="gIsText" localSheetId="14" hidden="1">ISTEXT(gIsRef)</definedName>
    <definedName name="gIsText" hidden="1">ISTEXT(gIsRef)</definedName>
    <definedName name="gita" localSheetId="14"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4" hidden="1">{#N/A,#N/A,FALSE,"O&amp;M by processes";#N/A,#N/A,FALSE,"Elec Act vs Bud";#N/A,#N/A,FALSE,"G&amp;A";#N/A,#N/A,FALSE,"BGS";#N/A,#N/A,FALSE,"Res Cost"}</definedName>
    <definedName name="gitah" hidden="1">{#N/A,#N/A,FALSE,"O&amp;M by processes";#N/A,#N/A,FALSE,"Elec Act vs Bud";#N/A,#N/A,FALSE,"G&amp;A";#N/A,#N/A,FALSE,"BGS";#N/A,#N/A,FALSE,"Res Cost"}</definedName>
    <definedName name="GROVEPORT" localSheetId="14" hidden="1">{#N/A,#N/A,FALSE,"Land";#N/A,#N/A,FALSE,"Cost Analysis";"Summary",#N/A,FALSE,"Equipment"}</definedName>
    <definedName name="GROVEPORT" hidden="1">{#N/A,#N/A,FALSE,"Land";#N/A,#N/A,FALSE,"Cost Analysis";"Summary",#N/A,FALSE,"Equipment"}</definedName>
    <definedName name="Header_Row" hidden="1">ROW(#REF!)</definedName>
    <definedName name="HorizontalFilter" localSheetId="14" hidden="1">#REF!</definedName>
    <definedName name="HorizontalFilter" hidden="1">#REF!</definedName>
    <definedName name="HTML_CodePage" hidden="1">1252</definedName>
    <definedName name="HTML_Control" hidden="1">{"'Chart of Accounts'!$A$1:$C$796"}</definedName>
    <definedName name="HTML_Control_1" localSheetId="14" hidden="1">{"'Chart of Accounts'!$A$1:$C$796"}</definedName>
    <definedName name="HTML_Control_1" hidden="1">{"'Chart of Accounts'!$A$1:$C$796"}</definedName>
    <definedName name="HTML_Description" hidden="1">""</definedName>
    <definedName name="HTML_Email" hidden="1">"brownell@kaz.com"</definedName>
    <definedName name="HTML_Header" hidden="1">"Chart of Accounts"</definedName>
    <definedName name="HTML_LastUpdate" hidden="1">"10/12/99"</definedName>
    <definedName name="HTML_LineAfter" hidden="1">FALSE</definedName>
    <definedName name="HTML_LineBefore" hidden="1">FALSE</definedName>
    <definedName name="HTML_Name" hidden="1">"Dave Brownell"</definedName>
    <definedName name="HTML_OBDlg2" hidden="1">TRUE</definedName>
    <definedName name="HTML_OBDlg4" hidden="1">TRUE</definedName>
    <definedName name="HTML_OS" hidden="1">0</definedName>
    <definedName name="HTML_PathFile" hidden="1">"C:\FILES\Data\Ledger\MyHTML.htm"</definedName>
    <definedName name="HTML_Title" hidden="1">"ChartofAccounts"</definedName>
    <definedName name="HTMLControl" localSheetId="14" hidden="1">{"'Edit'!$A$1:$V$2277"}</definedName>
    <definedName name="HTMLControl" hidden="1">{"'Edit'!$A$1:$V$2277"}</definedName>
    <definedName name="Interest_Rate"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"c373"</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"IQ_EPS_EST_1"</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10K" hidden="1">"IQ_NET_INC_10K"</definedName>
    <definedName name="IQ_NET_INC_10Q" hidden="1">"IQ_NET_INC_10Q"</definedName>
    <definedName name="IQ_NET_INC_10Q1" hidden="1">"IQ_NET_INC_10Q1"</definedName>
    <definedName name="IQ_NET_INC_BEFORE" hidden="1">"c344"</definedName>
    <definedName name="IQ_NET_INC_CF" hidden="1">"c793"</definedName>
    <definedName name="IQ_NET_INC_GROWTH_1" hidden="1">"IQ_NET_INC_GROWTH_1"</definedName>
    <definedName name="IQ_NET_INC_GROWTH_2" hidden="1">"IQ_NET_INC_GROWTH_2"</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"c1026"</definedName>
    <definedName name="IQ_PRICE_OVER_EPS_EST" hidden="1">"IQ_PRICE_OVER_EPS_EST"</definedName>
    <definedName name="IQ_PRICE_OVER_EPS_EST_1" hidden="1">"IQ_PRICE_OVER_EPS_EST_1"</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"c1122"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EST" hidden="1">"c1126"</definedName>
    <definedName name="IQ_REVENUE_EST_1" hidden="1">"IQ_REVENUE_EST_1"</definedName>
    <definedName name="IQ_REVENUE_EST_CIQ" hidden="1">"c3616"</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39031.6089236111</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e" localSheetId="14"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e_1" localSheetId="14"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ane_1_1" localSheetId="14" hidden="1">{#N/A,#N/A,FALSE,"Expenditures";#N/A,#N/A,FALSE,"Property Placed In-Service";#N/A,#N/A,FALSE,"Removals";#N/A,#N/A,FALSE,"Retirements";#N/A,#N/A,FALSE,"CWIP Balances";#N/A,#N/A,FALSE,"CWIP_Expend_Ratios";#N/A,#N/A,FALSE,"CWIP_Yr_End"}</definedName>
    <definedName name="Jane_1_1" hidden="1">{#N/A,#N/A,FALSE,"Expenditures";#N/A,#N/A,FALSE,"Property Placed In-Service";#N/A,#N/A,FALSE,"Removals";#N/A,#N/A,FALSE,"Retirements";#N/A,#N/A,FALSE,"CWIP Balances";#N/A,#N/A,FALSE,"CWIP_Expend_Ratios";#N/A,#N/A,FALSE,"CWIP_Yr_End"}</definedName>
    <definedName name="Jane_1_2" localSheetId="14" hidden="1">{#N/A,#N/A,FALSE,"Expenditures";#N/A,#N/A,FALSE,"Property Placed In-Service";#N/A,#N/A,FALSE,"Removals";#N/A,#N/A,FALSE,"Retirements";#N/A,#N/A,FALSE,"CWIP Balances";#N/A,#N/A,FALSE,"CWIP_Expend_Ratios";#N/A,#N/A,FALSE,"CWIP_Yr_End"}</definedName>
    <definedName name="Jane_1_2" hidden="1">{#N/A,#N/A,FALSE,"Expenditures";#N/A,#N/A,FALSE,"Property Placed In-Service";#N/A,#N/A,FALSE,"Removals";#N/A,#N/A,FALSE,"Retirements";#N/A,#N/A,FALSE,"CWIP Balances";#N/A,#N/A,FALSE,"CWIP_Expend_Ratios";#N/A,#N/A,FALSE,"CWIP_Yr_End"}</definedName>
    <definedName name="Jane_1_3" localSheetId="14" hidden="1">{#N/A,#N/A,FALSE,"Expenditures";#N/A,#N/A,FALSE,"Property Placed In-Service";#N/A,#N/A,FALSE,"Removals";#N/A,#N/A,FALSE,"Retirements";#N/A,#N/A,FALSE,"CWIP Balances";#N/A,#N/A,FALSE,"CWIP_Expend_Ratios";#N/A,#N/A,FALSE,"CWIP_Yr_End"}</definedName>
    <definedName name="Jane_1_3" hidden="1">{#N/A,#N/A,FALSE,"Expenditures";#N/A,#N/A,FALSE,"Property Placed In-Service";#N/A,#N/A,FALSE,"Removals";#N/A,#N/A,FALSE,"Retirements";#N/A,#N/A,FALSE,"CWIP Balances";#N/A,#N/A,FALSE,"CWIP_Expend_Ratios";#N/A,#N/A,FALSE,"CWIP_Yr_End"}</definedName>
    <definedName name="Jane_2" localSheetId="14" hidden="1">{#N/A,#N/A,FALSE,"Expenditures";#N/A,#N/A,FALSE,"Property Placed In-Service";#N/A,#N/A,FALSE,"Removals";#N/A,#N/A,FALSE,"Retirements";#N/A,#N/A,FALSE,"CWIP Balances";#N/A,#N/A,FALSE,"CWIP_Expend_Ratios";#N/A,#N/A,FALSE,"CWIP_Yr_End"}</definedName>
    <definedName name="Jane_2" hidden="1">{#N/A,#N/A,FALSE,"Expenditures";#N/A,#N/A,FALSE,"Property Placed In-Service";#N/A,#N/A,FALSE,"Removals";#N/A,#N/A,FALSE,"Retirements";#N/A,#N/A,FALSE,"CWIP Balances";#N/A,#N/A,FALSE,"CWIP_Expend_Ratios";#N/A,#N/A,FALSE,"CWIP_Yr_End"}</definedName>
    <definedName name="Jane_2_1" localSheetId="14" hidden="1">{#N/A,#N/A,FALSE,"Expenditures";#N/A,#N/A,FALSE,"Property Placed In-Service";#N/A,#N/A,FALSE,"Removals";#N/A,#N/A,FALSE,"Retirements";#N/A,#N/A,FALSE,"CWIP Balances";#N/A,#N/A,FALSE,"CWIP_Expend_Ratios";#N/A,#N/A,FALSE,"CWIP_Yr_End"}</definedName>
    <definedName name="Jane_2_1" hidden="1">{#N/A,#N/A,FALSE,"Expenditures";#N/A,#N/A,FALSE,"Property Placed In-Service";#N/A,#N/A,FALSE,"Removals";#N/A,#N/A,FALSE,"Retirements";#N/A,#N/A,FALSE,"CWIP Balances";#N/A,#N/A,FALSE,"CWIP_Expend_Ratios";#N/A,#N/A,FALSE,"CWIP_Yr_End"}</definedName>
    <definedName name="Jane_2_2" localSheetId="14" hidden="1">{#N/A,#N/A,FALSE,"Expenditures";#N/A,#N/A,FALSE,"Property Placed In-Service";#N/A,#N/A,FALSE,"Removals";#N/A,#N/A,FALSE,"Retirements";#N/A,#N/A,FALSE,"CWIP Balances";#N/A,#N/A,FALSE,"CWIP_Expend_Ratios";#N/A,#N/A,FALSE,"CWIP_Yr_End"}</definedName>
    <definedName name="Jane_2_2" hidden="1">{#N/A,#N/A,FALSE,"Expenditures";#N/A,#N/A,FALSE,"Property Placed In-Service";#N/A,#N/A,FALSE,"Removals";#N/A,#N/A,FALSE,"Retirements";#N/A,#N/A,FALSE,"CWIP Balances";#N/A,#N/A,FALSE,"CWIP_Expend_Ratios";#N/A,#N/A,FALSE,"CWIP_Yr_End"}</definedName>
    <definedName name="Jane_2_3" localSheetId="14" hidden="1">{#N/A,#N/A,FALSE,"Expenditures";#N/A,#N/A,FALSE,"Property Placed In-Service";#N/A,#N/A,FALSE,"Removals";#N/A,#N/A,FALSE,"Retirements";#N/A,#N/A,FALSE,"CWIP Balances";#N/A,#N/A,FALSE,"CWIP_Expend_Ratios";#N/A,#N/A,FALSE,"CWIP_Yr_End"}</definedName>
    <definedName name="Jane_2_3" hidden="1">{#N/A,#N/A,FALSE,"Expenditures";#N/A,#N/A,FALSE,"Property Placed In-Service";#N/A,#N/A,FALSE,"Removals";#N/A,#N/A,FALSE,"Retirements";#N/A,#N/A,FALSE,"CWIP Balances";#N/A,#N/A,FALSE,"CWIP_Expend_Ratios";#N/A,#N/A,FALSE,"CWIP_Yr_End"}</definedName>
    <definedName name="Jane_3" localSheetId="14" hidden="1">{#N/A,#N/A,FALSE,"Expenditures";#N/A,#N/A,FALSE,"Property Placed In-Service";#N/A,#N/A,FALSE,"Removals";#N/A,#N/A,FALSE,"Retirements";#N/A,#N/A,FALSE,"CWIP Balances";#N/A,#N/A,FALSE,"CWIP_Expend_Ratios";#N/A,#N/A,FALSE,"CWIP_Yr_End"}</definedName>
    <definedName name="Jane_3" hidden="1">{#N/A,#N/A,FALSE,"Expenditures";#N/A,#N/A,FALSE,"Property Placed In-Service";#N/A,#N/A,FALSE,"Removals";#N/A,#N/A,FALSE,"Retirements";#N/A,#N/A,FALSE,"CWIP Balances";#N/A,#N/A,FALSE,"CWIP_Expend_Ratios";#N/A,#N/A,FALSE,"CWIP_Yr_End"}</definedName>
    <definedName name="Jane_3_1" localSheetId="14" hidden="1">{#N/A,#N/A,FALSE,"Expenditures";#N/A,#N/A,FALSE,"Property Placed In-Service";#N/A,#N/A,FALSE,"Removals";#N/A,#N/A,FALSE,"Retirements";#N/A,#N/A,FALSE,"CWIP Balances";#N/A,#N/A,FALSE,"CWIP_Expend_Ratios";#N/A,#N/A,FALSE,"CWIP_Yr_End"}</definedName>
    <definedName name="Jane_3_1" hidden="1">{#N/A,#N/A,FALSE,"Expenditures";#N/A,#N/A,FALSE,"Property Placed In-Service";#N/A,#N/A,FALSE,"Removals";#N/A,#N/A,FALSE,"Retirements";#N/A,#N/A,FALSE,"CWIP Balances";#N/A,#N/A,FALSE,"CWIP_Expend_Ratios";#N/A,#N/A,FALSE,"CWIP_Yr_End"}</definedName>
    <definedName name="Jane_3_2" localSheetId="14" hidden="1">{#N/A,#N/A,FALSE,"Expenditures";#N/A,#N/A,FALSE,"Property Placed In-Service";#N/A,#N/A,FALSE,"Removals";#N/A,#N/A,FALSE,"Retirements";#N/A,#N/A,FALSE,"CWIP Balances";#N/A,#N/A,FALSE,"CWIP_Expend_Ratios";#N/A,#N/A,FALSE,"CWIP_Yr_End"}</definedName>
    <definedName name="Jane_3_2" hidden="1">{#N/A,#N/A,FALSE,"Expenditures";#N/A,#N/A,FALSE,"Property Placed In-Service";#N/A,#N/A,FALSE,"Removals";#N/A,#N/A,FALSE,"Retirements";#N/A,#N/A,FALSE,"CWIP Balances";#N/A,#N/A,FALSE,"CWIP_Expend_Ratios";#N/A,#N/A,FALSE,"CWIP_Yr_End"}</definedName>
    <definedName name="Jane_3_3" localSheetId="14" hidden="1">{#N/A,#N/A,FALSE,"Expenditures";#N/A,#N/A,FALSE,"Property Placed In-Service";#N/A,#N/A,FALSE,"Removals";#N/A,#N/A,FALSE,"Retirements";#N/A,#N/A,FALSE,"CWIP Balances";#N/A,#N/A,FALSE,"CWIP_Expend_Ratios";#N/A,#N/A,FALSE,"CWIP_Yr_End"}</definedName>
    <definedName name="Jane_3_3" hidden="1">{#N/A,#N/A,FALSE,"Expenditures";#N/A,#N/A,FALSE,"Property Placed In-Service";#N/A,#N/A,FALSE,"Removals";#N/A,#N/A,FALSE,"Retirements";#N/A,#N/A,FALSE,"CWIP Balances";#N/A,#N/A,FALSE,"CWIP_Expend_Ratios";#N/A,#N/A,FALSE,"CWIP_Yr_End"}</definedName>
    <definedName name="Jane_4" localSheetId="14" hidden="1">{#N/A,#N/A,FALSE,"Expenditures";#N/A,#N/A,FALSE,"Property Placed In-Service";#N/A,#N/A,FALSE,"Removals";#N/A,#N/A,FALSE,"Retirements";#N/A,#N/A,FALSE,"CWIP Balances";#N/A,#N/A,FALSE,"CWIP_Expend_Ratios";#N/A,#N/A,FALSE,"CWIP_Yr_End"}</definedName>
    <definedName name="Jane_4" hidden="1">{#N/A,#N/A,FALSE,"Expenditures";#N/A,#N/A,FALSE,"Property Placed In-Service";#N/A,#N/A,FALSE,"Removals";#N/A,#N/A,FALSE,"Retirements";#N/A,#N/A,FALSE,"CWIP Balances";#N/A,#N/A,FALSE,"CWIP_Expend_Ratios";#N/A,#N/A,FALSE,"CWIP_Yr_End"}</definedName>
    <definedName name="Jane_4_1" localSheetId="14" hidden="1">{#N/A,#N/A,FALSE,"Expenditures";#N/A,#N/A,FALSE,"Property Placed In-Service";#N/A,#N/A,FALSE,"Removals";#N/A,#N/A,FALSE,"Retirements";#N/A,#N/A,FALSE,"CWIP Balances";#N/A,#N/A,FALSE,"CWIP_Expend_Ratios";#N/A,#N/A,FALSE,"CWIP_Yr_End"}</definedName>
    <definedName name="Jane_4_1" hidden="1">{#N/A,#N/A,FALSE,"Expenditures";#N/A,#N/A,FALSE,"Property Placed In-Service";#N/A,#N/A,FALSE,"Removals";#N/A,#N/A,FALSE,"Retirements";#N/A,#N/A,FALSE,"CWIP Balances";#N/A,#N/A,FALSE,"CWIP_Expend_Ratios";#N/A,#N/A,FALSE,"CWIP_Yr_End"}</definedName>
    <definedName name="Jane_4_2" localSheetId="14" hidden="1">{#N/A,#N/A,FALSE,"Expenditures";#N/A,#N/A,FALSE,"Property Placed In-Service";#N/A,#N/A,FALSE,"Removals";#N/A,#N/A,FALSE,"Retirements";#N/A,#N/A,FALSE,"CWIP Balances";#N/A,#N/A,FALSE,"CWIP_Expend_Ratios";#N/A,#N/A,FALSE,"CWIP_Yr_End"}</definedName>
    <definedName name="Jane_4_2" hidden="1">{#N/A,#N/A,FALSE,"Expenditures";#N/A,#N/A,FALSE,"Property Placed In-Service";#N/A,#N/A,FALSE,"Removals";#N/A,#N/A,FALSE,"Retirements";#N/A,#N/A,FALSE,"CWIP Balances";#N/A,#N/A,FALSE,"CWIP_Expend_Ratios";#N/A,#N/A,FALSE,"CWIP_Yr_End"}</definedName>
    <definedName name="Jane_4_3" localSheetId="14" hidden="1">{#N/A,#N/A,FALSE,"Expenditures";#N/A,#N/A,FALSE,"Property Placed In-Service";#N/A,#N/A,FALSE,"Removals";#N/A,#N/A,FALSE,"Retirements";#N/A,#N/A,FALSE,"CWIP Balances";#N/A,#N/A,FALSE,"CWIP_Expend_Ratios";#N/A,#N/A,FALSE,"CWIP_Yr_End"}</definedName>
    <definedName name="Jane_4_3" hidden="1">{#N/A,#N/A,FALSE,"Expenditures";#N/A,#N/A,FALSE,"Property Placed In-Service";#N/A,#N/A,FALSE,"Removals";#N/A,#N/A,FALSE,"Retirements";#N/A,#N/A,FALSE,"CWIP Balances";#N/A,#N/A,FALSE,"CWIP_Expend_Ratios";#N/A,#N/A,FALSE,"CWIP_Yr_End"}</definedName>
    <definedName name="Jane_5" localSheetId="14" hidden="1">{#N/A,#N/A,FALSE,"Expenditures";#N/A,#N/A,FALSE,"Property Placed In-Service";#N/A,#N/A,FALSE,"Removals";#N/A,#N/A,FALSE,"Retirements";#N/A,#N/A,FALSE,"CWIP Balances";#N/A,#N/A,FALSE,"CWIP_Expend_Ratios";#N/A,#N/A,FALSE,"CWIP_Yr_End"}</definedName>
    <definedName name="Jane_5" hidden="1">{#N/A,#N/A,FALSE,"Expenditures";#N/A,#N/A,FALSE,"Property Placed In-Service";#N/A,#N/A,FALSE,"Removals";#N/A,#N/A,FALSE,"Retirements";#N/A,#N/A,FALSE,"CWIP Balances";#N/A,#N/A,FALSE,"CWIP_Expend_Ratios";#N/A,#N/A,FALSE,"CWIP_Yr_End"}</definedName>
    <definedName name="Jane_5_1" localSheetId="14" hidden="1">{#N/A,#N/A,FALSE,"Expenditures";#N/A,#N/A,FALSE,"Property Placed In-Service";#N/A,#N/A,FALSE,"Removals";#N/A,#N/A,FALSE,"Retirements";#N/A,#N/A,FALSE,"CWIP Balances";#N/A,#N/A,FALSE,"CWIP_Expend_Ratios";#N/A,#N/A,FALSE,"CWIP_Yr_End"}</definedName>
    <definedName name="Jane_5_1" hidden="1">{#N/A,#N/A,FALSE,"Expenditures";#N/A,#N/A,FALSE,"Property Placed In-Service";#N/A,#N/A,FALSE,"Removals";#N/A,#N/A,FALSE,"Retirements";#N/A,#N/A,FALSE,"CWIP Balances";#N/A,#N/A,FALSE,"CWIP_Expend_Ratios";#N/A,#N/A,FALSE,"CWIP_Yr_End"}</definedName>
    <definedName name="Jane_5_2" localSheetId="14" hidden="1">{#N/A,#N/A,FALSE,"Expenditures";#N/A,#N/A,FALSE,"Property Placed In-Service";#N/A,#N/A,FALSE,"Removals";#N/A,#N/A,FALSE,"Retirements";#N/A,#N/A,FALSE,"CWIP Balances";#N/A,#N/A,FALSE,"CWIP_Expend_Ratios";#N/A,#N/A,FALSE,"CWIP_Yr_End"}</definedName>
    <definedName name="Jane_5_2" hidden="1">{#N/A,#N/A,FALSE,"Expenditures";#N/A,#N/A,FALSE,"Property Placed In-Service";#N/A,#N/A,FALSE,"Removals";#N/A,#N/A,FALSE,"Retirements";#N/A,#N/A,FALSE,"CWIP Balances";#N/A,#N/A,FALSE,"CWIP_Expend_Ratios";#N/A,#N/A,FALSE,"CWIP_Yr_End"}</definedName>
    <definedName name="Jane_5_3" localSheetId="14" hidden="1">{#N/A,#N/A,FALSE,"Expenditures";#N/A,#N/A,FALSE,"Property Placed In-Service";#N/A,#N/A,FALSE,"Removals";#N/A,#N/A,FALSE,"Retirements";#N/A,#N/A,FALSE,"CWIP Balances";#N/A,#N/A,FALSE,"CWIP_Expend_Ratios";#N/A,#N/A,FALSE,"CWIP_Yr_End"}</definedName>
    <definedName name="Jane_5_3" hidden="1">{#N/A,#N/A,FALSE,"Expenditures";#N/A,#N/A,FALSE,"Property Placed In-Service";#N/A,#N/A,FALSE,"Removals";#N/A,#N/A,FALSE,"Retirements";#N/A,#N/A,FALSE,"CWIP Balances";#N/A,#N/A,FALSE,"CWIP_Expend_Ratios";#N/A,#N/A,FALSE,"CWIP_Yr_End"}</definedName>
    <definedName name="JK" localSheetId="14" hidden="1">{#N/A,#N/A,FALSE,"Aging Summary";#N/A,#N/A,FALSE,"Ratio Analysis";#N/A,#N/A,FALSE,"Test 120 Day Accts";#N/A,#N/A,FALSE,"Tickmarks"}</definedName>
    <definedName name="JK" hidden="1">{#N/A,#N/A,FALSE,"Aging Summary";#N/A,#N/A,FALSE,"Ratio Analysis";#N/A,#N/A,FALSE,"Test 120 Day Accts";#N/A,#N/A,FALSE,"Tickmarks"}</definedName>
    <definedName name="kjjkjkj" localSheetId="14" hidden="1">{"BS Dollar",#N/A,FALSE,"BS";"BS CS",#N/A,FALSE,"BS"}</definedName>
    <definedName name="kjjkjkj" hidden="1">{"BS Dollar",#N/A,FALSE,"BS";"BS CS",#N/A,FALSE,"BS"}</definedName>
    <definedName name="kjjkjkj_1" localSheetId="14" hidden="1">{"BS Dollar",#N/A,FALSE,"BS";"BS CS",#N/A,FALSE,"BS"}</definedName>
    <definedName name="kjjkjkj_1" hidden="1">{"BS Dollar",#N/A,FALSE,"BS";"BS CS",#N/A,FALSE,"BS"}</definedName>
    <definedName name="kkk" localSheetId="14" hidden="1">{#N/A,#N/A,FALSE,"DAOCM 2차 검토"}</definedName>
    <definedName name="kkk" hidden="1">{#N/A,#N/A,FALSE,"DAOCM 2차 검토"}</definedName>
    <definedName name="kkopjopj"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l" localSheetId="14" hidden="1">{#N/A,#N/A,FALSE,"Land";#N/A,#N/A,FALSE,"Cost Analysis";"Summary",#N/A,FALSE,"Equipment"}</definedName>
    <definedName name="kl" hidden="1">{#N/A,#N/A,FALSE,"Land";#N/A,#N/A,FALSE,"Cost Analysis";"Summary",#N/A,FALSE,"Equipment"}</definedName>
    <definedName name="kmkm"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imcount" hidden="1">1</definedName>
    <definedName name="lj" localSheetId="14" hidden="1">{#N/A,#N/A,FALSE,"Aging Summary";#N/A,#N/A,FALSE,"Ratio Analysis";#N/A,#N/A,FALSE,"Test 120 Day Accts";#N/A,#N/A,FALSE,"Tickmarks"}</definedName>
    <definedName name="lj" hidden="1">{#N/A,#N/A,FALSE,"Aging Summary";#N/A,#N/A,FALSE,"Ratio Analysis";#N/A,#N/A,FALSE,"Test 120 Day Accts";#N/A,#N/A,FALSE,"Tickmarks"}</definedName>
    <definedName name="ll"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oan_Amount" hidden="1">#REF!</definedName>
    <definedName name="Loan_Start" hidden="1">#REF!</definedName>
    <definedName name="Loan_Years" hidden="1">#REF!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4"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14"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ason?" localSheetId="14"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_1" localSheetId="14"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localSheetId="14"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localSheetId="14"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localSheetId="14"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localSheetId="14"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localSheetId="14"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localSheetId="14"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localSheetId="14"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localSheetId="14"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localSheetId="14"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localSheetId="14"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b_inputLocation" localSheetId="14" hidden="1">[23]Inputs!#REF!</definedName>
    <definedName name="mb_inputLocation" hidden="1">[23]Inputs!#REF!</definedName>
    <definedName name="McClain" localSheetId="14" hidden="1">{"PAGE_1",#N/A,FALSE,"MONTH"}</definedName>
    <definedName name="McClain" hidden="1">{"PAGE_1",#N/A,FALSE,"MONTH"}</definedName>
    <definedName name="MCCLAIN2" localSheetId="14" hidden="1">{"PAGE_1",#N/A,FALSE,"MONTH"}</definedName>
    <definedName name="MCCLAIN2" hidden="1">{"PAGE_1",#N/A,FALSE,"MONTH"}</definedName>
    <definedName name="Miller" localSheetId="14" hidden="1">{#N/A,#N/A,FALSE,"Expenditures";#N/A,#N/A,FALSE,"Property Placed In-Service";#N/A,#N/A,FALSE,"CWIP Balances"}</definedName>
    <definedName name="Miller" hidden="1">{#N/A,#N/A,FALSE,"Expenditures";#N/A,#N/A,FALSE,"Property Placed In-Service";#N/A,#N/A,FALSE,"CWIP Balances"}</definedName>
    <definedName name="Miller_1" localSheetId="14" hidden="1">{#N/A,#N/A,FALSE,"Expenditures";#N/A,#N/A,FALSE,"Property Placed In-Service";#N/A,#N/A,FALSE,"CWIP Balances"}</definedName>
    <definedName name="Miller_1" hidden="1">{#N/A,#N/A,FALSE,"Expenditures";#N/A,#N/A,FALSE,"Property Placed In-Service";#N/A,#N/A,FALSE,"CWIP Balances"}</definedName>
    <definedName name="Miller_1_1" localSheetId="14" hidden="1">{#N/A,#N/A,FALSE,"Expenditures";#N/A,#N/A,FALSE,"Property Placed In-Service";#N/A,#N/A,FALSE,"CWIP Balances"}</definedName>
    <definedName name="Miller_1_1" hidden="1">{#N/A,#N/A,FALSE,"Expenditures";#N/A,#N/A,FALSE,"Property Placed In-Service";#N/A,#N/A,FALSE,"CWIP Balances"}</definedName>
    <definedName name="Miller_1_2" localSheetId="14" hidden="1">{#N/A,#N/A,FALSE,"Expenditures";#N/A,#N/A,FALSE,"Property Placed In-Service";#N/A,#N/A,FALSE,"CWIP Balances"}</definedName>
    <definedName name="Miller_1_2" hidden="1">{#N/A,#N/A,FALSE,"Expenditures";#N/A,#N/A,FALSE,"Property Placed In-Service";#N/A,#N/A,FALSE,"CWIP Balances"}</definedName>
    <definedName name="Miller_1_3" localSheetId="14" hidden="1">{#N/A,#N/A,FALSE,"Expenditures";#N/A,#N/A,FALSE,"Property Placed In-Service";#N/A,#N/A,FALSE,"CWIP Balances"}</definedName>
    <definedName name="Miller_1_3" hidden="1">{#N/A,#N/A,FALSE,"Expenditures";#N/A,#N/A,FALSE,"Property Placed In-Service";#N/A,#N/A,FALSE,"CWIP Balances"}</definedName>
    <definedName name="Miller_2" localSheetId="14" hidden="1">{#N/A,#N/A,FALSE,"Expenditures";#N/A,#N/A,FALSE,"Property Placed In-Service";#N/A,#N/A,FALSE,"CWIP Balances"}</definedName>
    <definedName name="Miller_2" hidden="1">{#N/A,#N/A,FALSE,"Expenditures";#N/A,#N/A,FALSE,"Property Placed In-Service";#N/A,#N/A,FALSE,"CWIP Balances"}</definedName>
    <definedName name="Miller_2_1" localSheetId="14" hidden="1">{#N/A,#N/A,FALSE,"Expenditures";#N/A,#N/A,FALSE,"Property Placed In-Service";#N/A,#N/A,FALSE,"CWIP Balances"}</definedName>
    <definedName name="Miller_2_1" hidden="1">{#N/A,#N/A,FALSE,"Expenditures";#N/A,#N/A,FALSE,"Property Placed In-Service";#N/A,#N/A,FALSE,"CWIP Balances"}</definedName>
    <definedName name="Miller_2_2" localSheetId="14" hidden="1">{#N/A,#N/A,FALSE,"Expenditures";#N/A,#N/A,FALSE,"Property Placed In-Service";#N/A,#N/A,FALSE,"CWIP Balances"}</definedName>
    <definedName name="Miller_2_2" hidden="1">{#N/A,#N/A,FALSE,"Expenditures";#N/A,#N/A,FALSE,"Property Placed In-Service";#N/A,#N/A,FALSE,"CWIP Balances"}</definedName>
    <definedName name="Miller_2_3" localSheetId="14" hidden="1">{#N/A,#N/A,FALSE,"Expenditures";#N/A,#N/A,FALSE,"Property Placed In-Service";#N/A,#N/A,FALSE,"CWIP Balances"}</definedName>
    <definedName name="Miller_2_3" hidden="1">{#N/A,#N/A,FALSE,"Expenditures";#N/A,#N/A,FALSE,"Property Placed In-Service";#N/A,#N/A,FALSE,"CWIP Balances"}</definedName>
    <definedName name="Miller_3" localSheetId="14" hidden="1">{#N/A,#N/A,FALSE,"Expenditures";#N/A,#N/A,FALSE,"Property Placed In-Service";#N/A,#N/A,FALSE,"CWIP Balances"}</definedName>
    <definedName name="Miller_3" hidden="1">{#N/A,#N/A,FALSE,"Expenditures";#N/A,#N/A,FALSE,"Property Placed In-Service";#N/A,#N/A,FALSE,"CWIP Balances"}</definedName>
    <definedName name="Miller_3_1" localSheetId="14" hidden="1">{#N/A,#N/A,FALSE,"Expenditures";#N/A,#N/A,FALSE,"Property Placed In-Service";#N/A,#N/A,FALSE,"CWIP Balances"}</definedName>
    <definedName name="Miller_3_1" hidden="1">{#N/A,#N/A,FALSE,"Expenditures";#N/A,#N/A,FALSE,"Property Placed In-Service";#N/A,#N/A,FALSE,"CWIP Balances"}</definedName>
    <definedName name="Miller_3_2" localSheetId="14" hidden="1">{#N/A,#N/A,FALSE,"Expenditures";#N/A,#N/A,FALSE,"Property Placed In-Service";#N/A,#N/A,FALSE,"CWIP Balances"}</definedName>
    <definedName name="Miller_3_2" hidden="1">{#N/A,#N/A,FALSE,"Expenditures";#N/A,#N/A,FALSE,"Property Placed In-Service";#N/A,#N/A,FALSE,"CWIP Balances"}</definedName>
    <definedName name="Miller_3_3" localSheetId="14" hidden="1">{#N/A,#N/A,FALSE,"Expenditures";#N/A,#N/A,FALSE,"Property Placed In-Service";#N/A,#N/A,FALSE,"CWIP Balances"}</definedName>
    <definedName name="Miller_3_3" hidden="1">{#N/A,#N/A,FALSE,"Expenditures";#N/A,#N/A,FALSE,"Property Placed In-Service";#N/A,#N/A,FALSE,"CWIP Balances"}</definedName>
    <definedName name="Miller_4" localSheetId="14" hidden="1">{#N/A,#N/A,FALSE,"Expenditures";#N/A,#N/A,FALSE,"Property Placed In-Service";#N/A,#N/A,FALSE,"CWIP Balances"}</definedName>
    <definedName name="Miller_4" hidden="1">{#N/A,#N/A,FALSE,"Expenditures";#N/A,#N/A,FALSE,"Property Placed In-Service";#N/A,#N/A,FALSE,"CWIP Balances"}</definedName>
    <definedName name="Miller_4_1" localSheetId="14" hidden="1">{#N/A,#N/A,FALSE,"Expenditures";#N/A,#N/A,FALSE,"Property Placed In-Service";#N/A,#N/A,FALSE,"CWIP Balances"}</definedName>
    <definedName name="Miller_4_1" hidden="1">{#N/A,#N/A,FALSE,"Expenditures";#N/A,#N/A,FALSE,"Property Placed In-Service";#N/A,#N/A,FALSE,"CWIP Balances"}</definedName>
    <definedName name="Miller_4_2" localSheetId="14" hidden="1">{#N/A,#N/A,FALSE,"Expenditures";#N/A,#N/A,FALSE,"Property Placed In-Service";#N/A,#N/A,FALSE,"CWIP Balances"}</definedName>
    <definedName name="Miller_4_2" hidden="1">{#N/A,#N/A,FALSE,"Expenditures";#N/A,#N/A,FALSE,"Property Placed In-Service";#N/A,#N/A,FALSE,"CWIP Balances"}</definedName>
    <definedName name="Miller_4_3" localSheetId="14" hidden="1">{#N/A,#N/A,FALSE,"Expenditures";#N/A,#N/A,FALSE,"Property Placed In-Service";#N/A,#N/A,FALSE,"CWIP Balances"}</definedName>
    <definedName name="Miller_4_3" hidden="1">{#N/A,#N/A,FALSE,"Expenditures";#N/A,#N/A,FALSE,"Property Placed In-Service";#N/A,#N/A,FALSE,"CWIP Balances"}</definedName>
    <definedName name="Miller_5" localSheetId="14" hidden="1">{#N/A,#N/A,FALSE,"Expenditures";#N/A,#N/A,FALSE,"Property Placed In-Service";#N/A,#N/A,FALSE,"CWIP Balances"}</definedName>
    <definedName name="Miller_5" hidden="1">{#N/A,#N/A,FALSE,"Expenditures";#N/A,#N/A,FALSE,"Property Placed In-Service";#N/A,#N/A,FALSE,"CWIP Balances"}</definedName>
    <definedName name="Miller_5_1" localSheetId="14" hidden="1">{#N/A,#N/A,FALSE,"Expenditures";#N/A,#N/A,FALSE,"Property Placed In-Service";#N/A,#N/A,FALSE,"CWIP Balances"}</definedName>
    <definedName name="Miller_5_1" hidden="1">{#N/A,#N/A,FALSE,"Expenditures";#N/A,#N/A,FALSE,"Property Placed In-Service";#N/A,#N/A,FALSE,"CWIP Balances"}</definedName>
    <definedName name="Miller_5_2" localSheetId="14" hidden="1">{#N/A,#N/A,FALSE,"Expenditures";#N/A,#N/A,FALSE,"Property Placed In-Service";#N/A,#N/A,FALSE,"CWIP Balances"}</definedName>
    <definedName name="Miller_5_2" hidden="1">{#N/A,#N/A,FALSE,"Expenditures";#N/A,#N/A,FALSE,"Property Placed In-Service";#N/A,#N/A,FALSE,"CWIP Balances"}</definedName>
    <definedName name="Miller_5_3" localSheetId="14" hidden="1">{#N/A,#N/A,FALSE,"Expenditures";#N/A,#N/A,FALSE,"Property Placed In-Service";#N/A,#N/A,FALSE,"CWIP Balances"}</definedName>
    <definedName name="Miller_5_3" hidden="1">{#N/A,#N/A,FALSE,"Expenditures";#N/A,#N/A,FALSE,"Property Placed In-Service";#N/A,#N/A,FALSE,"CWIP Balances"}</definedName>
    <definedName name="n" localSheetId="14" hidden="1">{"Index",#N/A,FALSE,"Index"}</definedName>
    <definedName name="n" hidden="1">{"Index",#N/A,FALSE,"Index"}</definedName>
    <definedName name="name45" localSheetId="14" hidden="1">{#N/A,#N/A,FALSE,"DAOCM 2차 검토"}</definedName>
    <definedName name="name45" hidden="1">{#N/A,#N/A,FALSE,"DAOCM 2차 검토"}</definedName>
    <definedName name="new_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K" localSheetId="14" hidden="1">{#N/A,#N/A,FALSE,"Cover";#N/A,#N/A,FALSE,"LUMI";#N/A,#N/A,FALSE,"COMD";#N/A,#N/A,FALSE,"Valuation";#N/A,#N/A,FALSE,"Assumptions";#N/A,#N/A,FALSE,"Pooling";#N/A,#N/A,FALSE,"BalanceSheet"}</definedName>
    <definedName name="OK" hidden="1">{#N/A,#N/A,FALSE,"Cover";#N/A,#N/A,FALSE,"LUMI";#N/A,#N/A,FALSE,"COMD";#N/A,#N/A,FALSE,"Valuation";#N/A,#N/A,FALSE,"Assumptions";#N/A,#N/A,FALSE,"Pooling";#N/A,#N/A,FALSE,"BalanceSheet"}</definedName>
    <definedName name="OK_1" localSheetId="14" hidden="1">{#N/A,#N/A,FALSE,"Cover";#N/A,#N/A,FALSE,"LUMI";#N/A,#N/A,FALSE,"COMD";#N/A,#N/A,FALSE,"Valuation";#N/A,#N/A,FALSE,"Assumptions";#N/A,#N/A,FALSE,"Pooling";#N/A,#N/A,FALSE,"BalanceSheet"}</definedName>
    <definedName name="OK_1" hidden="1">{#N/A,#N/A,FALSE,"Cover";#N/A,#N/A,FALSE,"LUMI";#N/A,#N/A,FALSE,"COMD";#N/A,#N/A,FALSE,"Valuation";#N/A,#N/A,FALSE,"Assumptions";#N/A,#N/A,FALSE,"Pooling";#N/A,#N/A,FALSE,"BalanceSheet"}</definedName>
    <definedName name="old.cashflow" localSheetId="14" hidden="1">{#N/A,#N/A,TRUE,"Cover";#N/A,#N/A,TRUE,"Inputs";#N/A,#N/A,TRUE,"Results";#N/A,#N/A,TRUE,"Stats";#N/A,#N/A,TRUE,"Capital Cost";#N/A,#N/A,TRUE,"Income Statement";#N/A,#N/A,TRUE,"Cash Flows";#N/A,#N/A,TRUE,"Selldown";#N/A,#N/A,TRUE,"BookDep";#N/A,#N/A,TRUE,"Cash Taxes";#N/A,#N/A,TRUE,"O&amp;M";#N/A,#N/A,TRUE,"Graphs";#N/A,#N/A,TRUE,"Assumptions"}</definedName>
    <definedName name="old.cashflow" hidden="1">{#N/A,#N/A,TRUE,"Cover";#N/A,#N/A,TRUE,"Inputs";#N/A,#N/A,TRUE,"Results";#N/A,#N/A,TRUE,"Stats";#N/A,#N/A,TRUE,"Capital Cost";#N/A,#N/A,TRUE,"Income Statement";#N/A,#N/A,TRUE,"Cash Flows";#N/A,#N/A,TRUE,"Selldown";#N/A,#N/A,TRUE,"BookDep";#N/A,#N/A,TRUE,"Cash Taxes";#N/A,#N/A,TRUE,"O&amp;M";#N/A,#N/A,TRUE,"Graphs";#N/A,#N/A,TRUE,"Assumptions"}</definedName>
    <definedName name="oo"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rde2" hidden="1">0</definedName>
    <definedName name="order2" hidden="1">0</definedName>
    <definedName name="p" localSheetId="14" hidden="1">{"contributory1",#N/A,FALSE,"Contributory Assets Detail";"contributory2",#N/A,FALSE,"Contributory Assets Detail"}</definedName>
    <definedName name="p" hidden="1">{"contributory1",#N/A,FALSE,"Contributory Assets Detail";"contributory2",#N/A,FALSE,"Contributory Assets Detail"}</definedName>
    <definedName name="p_1" localSheetId="14" hidden="1">{"contributory1",#N/A,FALSE,"Contributory Assets Detail";"contributory2",#N/A,FALSE,"Contributory Assets Detail"}</definedName>
    <definedName name="p_1" hidden="1">{"contributory1",#N/A,FALSE,"Contributory Assets Detail";"contributory2",#N/A,FALSE,"Contributory Assets Detail"}</definedName>
    <definedName name="P_2" localSheetId="14" hidden="1">{"_200",#N/A,FALSE,"ALLOCATIONS";"_80_1",#N/A,FALSE,"ALLOCATIONS";"_80_2",#N/A,FALSE,"ALLOCATIONS";"_80_3",#N/A,FALSE,"ALLOCATIONS";"_80_4",#N/A,FALSE,"ALLOCATIONS";"_80_5",#N/A,FALSE,"ALLOCATIONS"}</definedName>
    <definedName name="P_2" hidden="1">{"_200",#N/A,FALSE,"ALLOCATIONS";"_80_1",#N/A,FALSE,"ALLOCATIONS";"_80_2",#N/A,FALSE,"ALLOCATIONS";"_80_3",#N/A,FALSE,"ALLOCATIONS";"_80_4",#N/A,FALSE,"ALLOCATIONS";"_80_5",#N/A,FALSE,"ALLOCATIONS"}</definedName>
    <definedName name="P_3" localSheetId="14" hidden="1">{"_200",#N/A,FALSE,"ALLOCATIONS";"_80_1",#N/A,FALSE,"ALLOCATIONS";"_80_2",#N/A,FALSE,"ALLOCATIONS";"_80_3",#N/A,FALSE,"ALLOCATIONS";"_80_4",#N/A,FALSE,"ALLOCATIONS";"_80_5",#N/A,FALSE,"ALLOCATIONS"}</definedName>
    <definedName name="P_3" hidden="1">{"_200",#N/A,FALSE,"ALLOCATIONS";"_80_1",#N/A,FALSE,"ALLOCATIONS";"_80_2",#N/A,FALSE,"ALLOCATIONS";"_80_3",#N/A,FALSE,"ALLOCATIONS";"_80_4",#N/A,FALSE,"ALLOCATIONS";"_80_5",#N/A,FALSE,"ALLOCATIONS"}</definedName>
    <definedName name="Package" localSheetId="14" hidden="1">{#N/A,#N/A,FALSE,"Cover Page";#N/A,#N/A,FALSE,"Table of Contents";#N/A,#N/A,FALSE,"Executive Summary";#N/A,#N/A,FALSE,"Investment-Acquisition Costs";#N/A,#N/A,FALSE,"Financing Assumptions";#N/A,#N/A,FALSE,"Rent Roll";#N/A,#N/A,FALSE,"Taxes and Assessments"}</definedName>
    <definedName name="Package" hidden="1">{#N/A,#N/A,FALSE,"Cover Page";#N/A,#N/A,FALSE,"Table of Contents";#N/A,#N/A,FALSE,"Executive Summary";#N/A,#N/A,FALSE,"Investment-Acquisition Costs";#N/A,#N/A,FALSE,"Financing Assumptions";#N/A,#N/A,FALSE,"Rent Roll";#N/A,#N/A,FALSE,"Taxes and Assessments"}</definedName>
    <definedName name="panther_wrn.test1." localSheetId="14" hidden="1">{"Income Statement",#N/A,FALSE,"CFMODEL";"Balance Sheet",#N/A,FALSE,"CFMODEL"}</definedName>
    <definedName name="panther_wrn.test1." hidden="1">{"Income Statement",#N/A,FALSE,"CFMODEL";"Balance Sheet",#N/A,FALSE,"CFMODEL"}</definedName>
    <definedName name="panther_wrn.test1._1" localSheetId="14" hidden="1">{"Income Statement",#N/A,FALSE,"CFMODEL";"Balance Sheet",#N/A,FALSE,"CFMODEL"}</definedName>
    <definedName name="panther_wrn.test1._1" hidden="1">{"Income Statement",#N/A,FALSE,"CFMODEL";"Balance Sheet",#N/A,FALSE,"CFMODEL"}</definedName>
    <definedName name="panther_wrn.test2." localSheetId="14" hidden="1">{"SourcesUses",#N/A,TRUE,"CFMODEL";"TransOverview",#N/A,TRUE,"CFMODEL"}</definedName>
    <definedName name="panther_wrn.test2." hidden="1">{"SourcesUses",#N/A,TRUE,"CFMODEL";"TransOverview",#N/A,TRUE,"CFMODEL"}</definedName>
    <definedName name="panther_wrn.test2._1" localSheetId="14" hidden="1">{"SourcesUses",#N/A,TRUE,"CFMODEL";"TransOverview",#N/A,TRUE,"CFMODEL"}</definedName>
    <definedName name="panther_wrn.test2._1" hidden="1">{"SourcesUses",#N/A,TRUE,"CFMODEL";"TransOverview",#N/A,TRUE,"CFMODEL"}</definedName>
    <definedName name="panther_wrn.test3." localSheetId="14" hidden="1">{"SourcesUses",#N/A,TRUE,#N/A;"TransOverview",#N/A,TRUE,"CFMODEL"}</definedName>
    <definedName name="panther_wrn.test3." hidden="1">{"SourcesUses",#N/A,TRUE,#N/A;"TransOverview",#N/A,TRUE,"CFMODEL"}</definedName>
    <definedName name="panther_wrn.test3._1" localSheetId="14" hidden="1">{"SourcesUses",#N/A,TRUE,#N/A;"TransOverview",#N/A,TRUE,"CFMODEL"}</definedName>
    <definedName name="panther_wrn.test3._1" hidden="1">{"SourcesUses",#N/A,TRUE,#N/A;"TransOverview",#N/A,TRUE,"CFMODEL"}</definedName>
    <definedName name="panther_wrn.test4." localSheetId="14" hidden="1">{"SourcesUses",#N/A,TRUE,"FundsFlow";"TransOverview",#N/A,TRUE,"FundsFlow"}</definedName>
    <definedName name="panther_wrn.test4." hidden="1">{"SourcesUses",#N/A,TRUE,"FundsFlow";"TransOverview",#N/A,TRUE,"FundsFlow"}</definedName>
    <definedName name="panther_wrn.test4._1" localSheetId="14" hidden="1">{"SourcesUses",#N/A,TRUE,"FundsFlow";"TransOverview",#N/A,TRUE,"FundsFlow"}</definedName>
    <definedName name="panther_wrn.test4._1" hidden="1">{"SourcesUses",#N/A,TRUE,"FundsFlow";"TransOverview",#N/A,TRUE,"FundsFlow"}</definedName>
    <definedName name="PartnerNumber" localSheetId="14" hidden="1">#REF!</definedName>
    <definedName name="PartnerNumber" hidden="1">#REF!</definedName>
    <definedName name="paste" localSheetId="14" hidden="1">[24]XREF!#REF!</definedName>
    <definedName name="paste" hidden="1">[24]XREF!#REF!</definedName>
    <definedName name="pig_dig5" localSheetId="14" hidden="1">{#N/A,#N/A,FALSE,"T COST";#N/A,#N/A,FALSE,"COST_FH"}</definedName>
    <definedName name="pig_dig5" hidden="1">{#N/A,#N/A,FALSE,"T COST";#N/A,#N/A,FALSE,"COST_FH"}</definedName>
    <definedName name="pig_dog" localSheetId="14"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14" hidden="1">{"EXCELHLP.HLP!1802";5;10;5;10;13;13;13;8;5;5;10;14;13;13;13;13;5;10;14;13;5;10;1;2;24}</definedName>
    <definedName name="pig_dog\" hidden="1">{"EXCELHLP.HLP!1802";5;10;5;10;13;13;13;8;5;5;10;14;13;13;13;13;5;10;14;13;5;10;1;2;24}</definedName>
    <definedName name="pig_dog2" localSheetId="1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14"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14" hidden="1">{#N/A,#N/A,FALSE,"SUMMARY";#N/A,#N/A,FALSE,"INPUTDATA";#N/A,#N/A,FALSE,"Condenser Performance"}</definedName>
    <definedName name="pig_dog4" hidden="1">{#N/A,#N/A,FALSE,"SUMMARY";#N/A,#N/A,FALSE,"INPUTDATA";#N/A,#N/A,FALSE,"Condenser Performance"}</definedName>
    <definedName name="pig_dog6" localSheetId="14"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14" hidden="1">{#N/A,#N/A,FALSE,"INPUTDATA";#N/A,#N/A,FALSE,"SUMMARY"}</definedName>
    <definedName name="pig_dog7" hidden="1">{#N/A,#N/A,FALSE,"INPUTDATA";#N/A,#N/A,FALSE,"SUMMARY"}</definedName>
    <definedName name="pig_dog8" localSheetId="14"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oso_wrn.test1." localSheetId="14" hidden="1">{"Income Statement",#N/A,FALSE,"CFMODEL";"Balance Sheet",#N/A,FALSE,"CFMODEL"}</definedName>
    <definedName name="poso_wrn.test1." hidden="1">{"Income Statement",#N/A,FALSE,"CFMODEL";"Balance Sheet",#N/A,FALSE,"CFMODEL"}</definedName>
    <definedName name="poso_wrn.test1._1" localSheetId="14" hidden="1">{"Income Statement",#N/A,FALSE,"CFMODEL";"Balance Sheet",#N/A,FALSE,"CFMODEL"}</definedName>
    <definedName name="poso_wrn.test1._1" hidden="1">{"Income Statement",#N/A,FALSE,"CFMODEL";"Balance Sheet",#N/A,FALSE,"CFMODEL"}</definedName>
    <definedName name="poso_wrn.test2." localSheetId="14" hidden="1">{"SourcesUses",#N/A,TRUE,"CFMODEL";"TransOverview",#N/A,TRUE,"CFMODEL"}</definedName>
    <definedName name="poso_wrn.test2." hidden="1">{"SourcesUses",#N/A,TRUE,"CFMODEL";"TransOverview",#N/A,TRUE,"CFMODEL"}</definedName>
    <definedName name="poso_wrn.test2._1" localSheetId="14" hidden="1">{"SourcesUses",#N/A,TRUE,"CFMODEL";"TransOverview",#N/A,TRUE,"CFMODEL"}</definedName>
    <definedName name="poso_wrn.test2._1" hidden="1">{"SourcesUses",#N/A,TRUE,"CFMODEL";"TransOverview",#N/A,TRUE,"CFMODEL"}</definedName>
    <definedName name="poso_wrn.test3." localSheetId="14" hidden="1">{"SourcesUses",#N/A,TRUE,#N/A;"TransOverview",#N/A,TRUE,"CFMODEL"}</definedName>
    <definedName name="poso_wrn.test3." hidden="1">{"SourcesUses",#N/A,TRUE,#N/A;"TransOverview",#N/A,TRUE,"CFMODEL"}</definedName>
    <definedName name="poso_wrn.test3._1" localSheetId="14" hidden="1">{"SourcesUses",#N/A,TRUE,#N/A;"TransOverview",#N/A,TRUE,"CFMODEL"}</definedName>
    <definedName name="poso_wrn.test3._1" hidden="1">{"SourcesUses",#N/A,TRUE,#N/A;"TransOverview",#N/A,TRUE,"CFMODEL"}</definedName>
    <definedName name="poso_wrn.test4." localSheetId="14" hidden="1">{"SourcesUses",#N/A,TRUE,"FundsFlow";"TransOverview",#N/A,TRUE,"FundsFlow"}</definedName>
    <definedName name="poso_wrn.test4." hidden="1">{"SourcesUses",#N/A,TRUE,"FundsFlow";"TransOverview",#N/A,TRUE,"FundsFlow"}</definedName>
    <definedName name="poso_wrn.test4._1" localSheetId="14" hidden="1">{"SourcesUses",#N/A,TRUE,"FundsFlow";"TransOverview",#N/A,TRUE,"FundsFlow"}</definedName>
    <definedName name="poso_wrn.test4._1" hidden="1">{"SourcesUses",#N/A,TRUE,"FundsFlow";"TransOverview",#N/A,TRUE,"FundsFlow"}</definedName>
    <definedName name="ppok" localSheetId="14"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ppp" localSheetId="14" hidden="1">{"NewCo_View",#N/A,FALSE,"Calculations"}</definedName>
    <definedName name="ppppp" hidden="1">{"NewCo_View",#N/A,FALSE,"Calculations"}</definedName>
    <definedName name="_xlnm.Print_Area" localSheetId="1">'Att 1 - Project Rev Req'!$A$1:$K$115</definedName>
    <definedName name="_xlnm.Print_Area" localSheetId="13">'Att 12 - Revenue Credits'!$A$1:$G$35</definedName>
    <definedName name="_xlnm.Print_Area" localSheetId="2">'Att 2 - Incentive Return'!$A$1:$K$56</definedName>
    <definedName name="_xlnm.Print_Area" localSheetId="4">'Att 4 - Rate Base'!$A$1:$K$86</definedName>
    <definedName name="_xlnm.Print_Area" localSheetId="5">'Att 5 - Return on rate Base'!$A$1:$K$51</definedName>
    <definedName name="_xlnm.Print_Area" localSheetId="6">'Att 6 - True-up Interest'!$A$1:$J$59</definedName>
    <definedName name="_xlnm.Print_Area" localSheetId="7">'Att 6a - Interet Rate'!$A$1:$J$33</definedName>
    <definedName name="_xlnm.Print_Area" localSheetId="8">'Att 7 - Tax Rates'!$A$1:$L$29</definedName>
    <definedName name="_xlnm.Print_Area" localSheetId="9">'Att 8 - Construction Debt'!$A$1:$J$66</definedName>
    <definedName name="_xlnm.Print_Area" localSheetId="10">'Att 9 - Cons Debt True-up'!$A$1:$H$40</definedName>
    <definedName name="_xlnm.Print_Area" localSheetId="0">'Attachment H-27A'!$A$1:$M$231</definedName>
    <definedName name="_xlnm.Print_Area" localSheetId="14">'WP1 - ADIT'!$A$1:$Q$108</definedName>
    <definedName name="_xlnm.Print_Area" localSheetId="15">'WP2 - Tax Rates'!$A$1:$K$39</definedName>
    <definedName name="_xlnm.Print_Area" localSheetId="16">'WP3 - Perm Tax'!$A$1:$J$24</definedName>
    <definedName name="_xlnm.Print_Area" localSheetId="18">'WP5 - Att 3 Support'!$A$1:$G$17</definedName>
    <definedName name="Print_Area1" localSheetId="14" hidden="1">#REF!</definedName>
    <definedName name="Print_Area1" hidden="1">#REF!</definedName>
    <definedName name="PrintBuyer" localSheetId="14"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prntall" localSheetId="14" hidden="1">{#N/A,#N/A,FALSE,"Land";#N/A,#N/A,FALSE,"Cost Analysis";"Summary",#N/A,FALSE,"Equipment"}</definedName>
    <definedName name="prntall" hidden="1">{#N/A,#N/A,FALSE,"Land";#N/A,#N/A,FALSE,"Cost Analysis";"Summary",#N/A,FALSE,"Equipment"}</definedName>
    <definedName name="Pship_EIN" hidden="1">[9]shtLookup!$B$35</definedName>
    <definedName name="Pship_NA1" hidden="1">[9]shtLookup!$B$30</definedName>
    <definedName name="Pship_NA2" hidden="1">[9]shtLookup!$B$31</definedName>
    <definedName name="Pship_NA3" hidden="1">[9]shtLookup!$B$32</definedName>
    <definedName name="Pship_NA4" hidden="1">[9]shtLookup!$B$33</definedName>
    <definedName name="Pship_NA5" hidden="1">[9]shtLookup!$B$34</definedName>
    <definedName name="Pship_ServiceCenter" localSheetId="14" hidden="1">#REF!</definedName>
    <definedName name="Pship_ServiceCenter" hidden="1">#REF!</definedName>
    <definedName name="qqq" localSheetId="14" hidden="1">{#N/A,#N/A,FALSE,"schA"}</definedName>
    <definedName name="qqq" hidden="1">{#N/A,#N/A,FALSE,"schA"}</definedName>
    <definedName name="qqq_1" localSheetId="14" hidden="1">{#N/A,#N/A,FALSE,"schA"}</definedName>
    <definedName name="qqq_1" hidden="1">{#N/A,#N/A,FALSE,"schA"}</definedName>
    <definedName name="qqq_1_1" localSheetId="14" hidden="1">{#N/A,#N/A,FALSE,"schA"}</definedName>
    <definedName name="qqq_1_1" hidden="1">{#N/A,#N/A,FALSE,"schA"}</definedName>
    <definedName name="qqq_1_2" localSheetId="14" hidden="1">{#N/A,#N/A,FALSE,"schA"}</definedName>
    <definedName name="qqq_1_2" hidden="1">{#N/A,#N/A,FALSE,"schA"}</definedName>
    <definedName name="qqq_1_3" localSheetId="14" hidden="1">{#N/A,#N/A,FALSE,"schA"}</definedName>
    <definedName name="qqq_1_3" hidden="1">{#N/A,#N/A,FALSE,"schA"}</definedName>
    <definedName name="qqq_2" localSheetId="14" hidden="1">{#N/A,#N/A,FALSE,"schA"}</definedName>
    <definedName name="qqq_2" hidden="1">{#N/A,#N/A,FALSE,"schA"}</definedName>
    <definedName name="qqq_2_1" localSheetId="14" hidden="1">{#N/A,#N/A,FALSE,"schA"}</definedName>
    <definedName name="qqq_2_1" hidden="1">{#N/A,#N/A,FALSE,"schA"}</definedName>
    <definedName name="qqq_2_2" localSheetId="14" hidden="1">{#N/A,#N/A,FALSE,"schA"}</definedName>
    <definedName name="qqq_2_2" hidden="1">{#N/A,#N/A,FALSE,"schA"}</definedName>
    <definedName name="qqq_2_3" localSheetId="14" hidden="1">{#N/A,#N/A,FALSE,"schA"}</definedName>
    <definedName name="qqq_2_3" hidden="1">{#N/A,#N/A,FALSE,"schA"}</definedName>
    <definedName name="qqq_3" localSheetId="14" hidden="1">{#N/A,#N/A,FALSE,"schA"}</definedName>
    <definedName name="qqq_3" hidden="1">{#N/A,#N/A,FALSE,"schA"}</definedName>
    <definedName name="qqq_3_1" localSheetId="14" hidden="1">{#N/A,#N/A,FALSE,"schA"}</definedName>
    <definedName name="qqq_3_1" hidden="1">{#N/A,#N/A,FALSE,"schA"}</definedName>
    <definedName name="qqq_3_2" localSheetId="14" hidden="1">{#N/A,#N/A,FALSE,"schA"}</definedName>
    <definedName name="qqq_3_2" hidden="1">{#N/A,#N/A,FALSE,"schA"}</definedName>
    <definedName name="qqq_3_3" localSheetId="14" hidden="1">{#N/A,#N/A,FALSE,"schA"}</definedName>
    <definedName name="qqq_3_3" hidden="1">{#N/A,#N/A,FALSE,"schA"}</definedName>
    <definedName name="qqq_4" localSheetId="14" hidden="1">{#N/A,#N/A,FALSE,"schA"}</definedName>
    <definedName name="qqq_4" hidden="1">{#N/A,#N/A,FALSE,"schA"}</definedName>
    <definedName name="qqq_4_1" localSheetId="14" hidden="1">{#N/A,#N/A,FALSE,"schA"}</definedName>
    <definedName name="qqq_4_1" hidden="1">{#N/A,#N/A,FALSE,"schA"}</definedName>
    <definedName name="qqq_4_2" localSheetId="14" hidden="1">{#N/A,#N/A,FALSE,"schA"}</definedName>
    <definedName name="qqq_4_2" hidden="1">{#N/A,#N/A,FALSE,"schA"}</definedName>
    <definedName name="qqq_4_3" localSheetId="14" hidden="1">{#N/A,#N/A,FALSE,"schA"}</definedName>
    <definedName name="qqq_4_3" hidden="1">{#N/A,#N/A,FALSE,"schA"}</definedName>
    <definedName name="qqq_5" localSheetId="14" hidden="1">{#N/A,#N/A,FALSE,"schA"}</definedName>
    <definedName name="qqq_5" hidden="1">{#N/A,#N/A,FALSE,"schA"}</definedName>
    <definedName name="qqq_5_1" localSheetId="14" hidden="1">{#N/A,#N/A,FALSE,"schA"}</definedName>
    <definedName name="qqq_5_1" hidden="1">{#N/A,#N/A,FALSE,"schA"}</definedName>
    <definedName name="qqq_5_2" localSheetId="14" hidden="1">{#N/A,#N/A,FALSE,"schA"}</definedName>
    <definedName name="qqq_5_2" hidden="1">{#N/A,#N/A,FALSE,"schA"}</definedName>
    <definedName name="qqq_5_3" localSheetId="14" hidden="1">{#N/A,#N/A,FALSE,"schA"}</definedName>
    <definedName name="qqq_5_3" hidden="1">{#N/A,#N/A,FALSE,"schA"}</definedName>
    <definedName name="qqqqq1" localSheetId="14" hidden="1">#REF!</definedName>
    <definedName name="qqqqq1" hidden="1">#REF!</definedName>
    <definedName name="QQQQQQQ" hidden="1">OFFSET([25]!rngFirstUserDefCol,5,0,25,6)</definedName>
    <definedName name="QUERY1.keep_password" hidden="1">TRUE</definedName>
    <definedName name="QUERY1.query_connection" localSheetId="14" hidden="1">{"DBQ=C:\Access\Theatres.mdb;DefaultDir=C:\Access;Driver={Microsoft Access Driver (*.mdb)};DriverId=25;FIL=MS Access;ImplicitCommitSync=Yes;MaxBufferSize=512;MaxScanRows=8;PageTimeout=5;SafeTransactions=0;Threads=3;UID=admin;UserCommitSync=Yes;"}</definedName>
    <definedName name="QUERY1.query_connection" hidden="1">{"DBQ=C:\Access\Theatres.mdb;DefaultDir=C:\Access;Driver={Microsoft Access Driver (*.mdb)};DriverId=25;FIL=MS Access;ImplicitCommitSync=Yes;MaxBufferSize=512;MaxScanRows=8;PageTimeout=5;SafeTransactions=0;Threads=3;UID=admin;UserCommitSync=Yes;"}</definedName>
    <definedName name="QUERY1.query_connection_1" localSheetId="14" hidden="1">{"DBQ=C:\Access\Theatres.mdb;DefaultDir=C:\Access;Driver={Microsoft Access Driver (*.mdb)};DriverId=25;FIL=MS Access;ImplicitCommitSync=Yes;MaxBufferSize=512;MaxScanRows=8;PageTimeout=5;SafeTransactions=0;Threads=3;UID=admin;UserCommitSync=Yes;"}</definedName>
    <definedName name="QUERY1.query_connection_1" hidden="1">{"DBQ=C:\Access\Theatres.mdb;DefaultDir=C:\Access;Driver={Microsoft Access Driver (*.mdb)};DriverId=25;FIL=MS Access;ImplicitCommitSync=Yes;MaxBufferSize=512;MaxScanRows=8;PageTimeout=5;SafeTransactions=0;Threads=3;UID=admin;UserCommitSync=Yes;"}</definedName>
    <definedName name="QUERY1.query_definition" localSheetId="14"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14"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options" localSheetId="14" hidden="1">{TRUE;FALSE}</definedName>
    <definedName name="QUERY1.query_options" hidden="1">{TRUE;FALSE}</definedName>
    <definedName name="QUERY1.query_options_1" localSheetId="14" hidden="1">{TRUE;FALSE}</definedName>
    <definedName name="QUERY1.query_options_1" hidden="1">{TRUE;FALSE}</definedName>
    <definedName name="QUERY1.query_statement" localSheetId="14"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14"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user_name" hidden="1">"admin"</definedName>
    <definedName name="rng8805Line8a" hidden="1">[9]shtLookup!$F$64</definedName>
    <definedName name="rngApplicationName" localSheetId="14" hidden="1">#REF!</definedName>
    <definedName name="rngApplicationName" hidden="1">#REF!</definedName>
    <definedName name="rngBegFN1" localSheetId="14" hidden="1">#REF!</definedName>
    <definedName name="rngBegFN1" hidden="1">#REF!</definedName>
    <definedName name="rngBegFN10" localSheetId="14" hidden="1">#REF!</definedName>
    <definedName name="rngBegFN10" hidden="1">#REF!</definedName>
    <definedName name="rngBegFN11" localSheetId="14" hidden="1">#REF!</definedName>
    <definedName name="rngBegFN11" hidden="1">#REF!</definedName>
    <definedName name="rngBegFN12" localSheetId="14" hidden="1">#REF!</definedName>
    <definedName name="rngBegFN12" hidden="1">#REF!</definedName>
    <definedName name="rngBegFN13" localSheetId="14" hidden="1">#REF!</definedName>
    <definedName name="rngBegFN13" hidden="1">#REF!</definedName>
    <definedName name="rngBegFN14" localSheetId="14" hidden="1">#REF!</definedName>
    <definedName name="rngBegFN14" hidden="1">#REF!</definedName>
    <definedName name="rngBegFN15" localSheetId="14" hidden="1">#REF!</definedName>
    <definedName name="rngBegFN15" hidden="1">#REF!</definedName>
    <definedName name="rngBegFN2" localSheetId="14" hidden="1">#REF!</definedName>
    <definedName name="rngBegFN2" hidden="1">#REF!</definedName>
    <definedName name="rngBegFN3" localSheetId="14" hidden="1">#REF!</definedName>
    <definedName name="rngBegFN3" hidden="1">#REF!</definedName>
    <definedName name="rngBegFN4" localSheetId="14" hidden="1">#REF!</definedName>
    <definedName name="rngBegFN4" hidden="1">#REF!</definedName>
    <definedName name="rngBegFN5" localSheetId="14" hidden="1">#REF!</definedName>
    <definedName name="rngBegFN5" hidden="1">#REF!</definedName>
    <definedName name="rngBegFN6" localSheetId="14" hidden="1">#REF!</definedName>
    <definedName name="rngBegFN6" hidden="1">#REF!</definedName>
    <definedName name="rngBegFN7" localSheetId="14" hidden="1">#REF!</definedName>
    <definedName name="rngBegFN7" hidden="1">#REF!</definedName>
    <definedName name="rngBegFN8" localSheetId="14" hidden="1">#REF!</definedName>
    <definedName name="rngBegFN8" hidden="1">#REF!</definedName>
    <definedName name="rngBegFN9" localSheetId="14" hidden="1">#REF!</definedName>
    <definedName name="rngBegFN9" hidden="1">#REF!</definedName>
    <definedName name="rngBrowse" localSheetId="14" hidden="1">#REF!</definedName>
    <definedName name="rngBrowse" hidden="1">#REF!</definedName>
    <definedName name="rngCommandBarName" localSheetId="14" hidden="1">#REF!</definedName>
    <definedName name="rngCommandBarName" hidden="1">#REF!</definedName>
    <definedName name="rngCopy14" localSheetId="14" hidden="1">#REF!</definedName>
    <definedName name="rngCopy14" hidden="1">#REF!</definedName>
    <definedName name="rngCopyAC" localSheetId="14" hidden="1">#REF!</definedName>
    <definedName name="rngCopyAC" hidden="1">#REF!</definedName>
    <definedName name="rngCopyAD" localSheetId="14" hidden="1">#REF!</definedName>
    <definedName name="rngCopyAD" hidden="1">#REF!</definedName>
    <definedName name="rngCopyAE" localSheetId="14" hidden="1">#REF!</definedName>
    <definedName name="rngCopyAE" hidden="1">#REF!</definedName>
    <definedName name="rngCopyFormulasSource" localSheetId="14" hidden="1">'[26]CIN-14'!#REF!</definedName>
    <definedName name="rngCopyFormulasSource" hidden="1">'[26]CIN-14'!#REF!</definedName>
    <definedName name="rngCSZ" localSheetId="14" hidden="1">#REF!</definedName>
    <definedName name="rngCSZ" hidden="1">#REF!</definedName>
    <definedName name="rngCustomNote" localSheetId="14" hidden="1">#REF!</definedName>
    <definedName name="rngCustomNote" hidden="1">#REF!</definedName>
    <definedName name="rngDefaultPrinter" localSheetId="14" hidden="1">#REF!</definedName>
    <definedName name="rngDefaultPrinter" hidden="1">#REF!</definedName>
    <definedName name="rngDF" localSheetId="14" hidden="1">#REF!</definedName>
    <definedName name="rngDF" hidden="1">#REF!</definedName>
    <definedName name="rngDir" localSheetId="14" hidden="1">#REF!</definedName>
    <definedName name="rngDir" hidden="1">#REF!</definedName>
    <definedName name="rngDirectory" localSheetId="14" hidden="1">#REF!</definedName>
    <definedName name="rngDirectory" hidden="1">#REF!</definedName>
    <definedName name="rngDynToolbarIcons" localSheetId="14" hidden="1">#REF!</definedName>
    <definedName name="rngDynToolbarIcons" hidden="1">#REF!</definedName>
    <definedName name="rngEIN" hidden="1">[27]Instructions!$G$7</definedName>
    <definedName name="rngEndFN1" localSheetId="14" hidden="1">#REF!</definedName>
    <definedName name="rngEndFN1" hidden="1">#REF!</definedName>
    <definedName name="rngEndFN10" localSheetId="14" hidden="1">#REF!</definedName>
    <definedName name="rngEndFN10" hidden="1">#REF!</definedName>
    <definedName name="rngEndFN11" localSheetId="14" hidden="1">#REF!</definedName>
    <definedName name="rngEndFN11" hidden="1">#REF!</definedName>
    <definedName name="rngEndFN12" localSheetId="14" hidden="1">#REF!</definedName>
    <definedName name="rngEndFN12" hidden="1">#REF!</definedName>
    <definedName name="rngEndFN13" localSheetId="14" hidden="1">#REF!</definedName>
    <definedName name="rngEndFN13" hidden="1">#REF!</definedName>
    <definedName name="rngEndFN14" localSheetId="14" hidden="1">#REF!</definedName>
    <definedName name="rngEndFN14" hidden="1">#REF!</definedName>
    <definedName name="rngEndFN15" localSheetId="14" hidden="1">#REF!</definedName>
    <definedName name="rngEndFN15" hidden="1">#REF!</definedName>
    <definedName name="rngEndFN2" localSheetId="14" hidden="1">#REF!</definedName>
    <definedName name="rngEndFN2" hidden="1">#REF!</definedName>
    <definedName name="rngEndFN3" localSheetId="14" hidden="1">#REF!</definedName>
    <definedName name="rngEndFN3" hidden="1">#REF!</definedName>
    <definedName name="rngEndFN4" localSheetId="14" hidden="1">#REF!</definedName>
    <definedName name="rngEndFN4" hidden="1">#REF!</definedName>
    <definedName name="rngEndFN5" localSheetId="14" hidden="1">#REF!</definedName>
    <definedName name="rngEndFN5" hidden="1">#REF!</definedName>
    <definedName name="rngEndFN6" localSheetId="14" hidden="1">#REF!</definedName>
    <definedName name="rngEndFN6" hidden="1">#REF!</definedName>
    <definedName name="rngEndFN7" localSheetId="14" hidden="1">#REF!</definedName>
    <definedName name="rngEndFN7" hidden="1">#REF!</definedName>
    <definedName name="rngEndFN8" localSheetId="14" hidden="1">#REF!</definedName>
    <definedName name="rngEndFN8" hidden="1">#REF!</definedName>
    <definedName name="rngEndFN9" localSheetId="14" hidden="1">#REF!</definedName>
    <definedName name="rngEndFN9" hidden="1">#REF!</definedName>
    <definedName name="rngEntityName" hidden="1">[27]Instructions!$G$6</definedName>
    <definedName name="rngFirstOrNot" localSheetId="14" hidden="1">#REF!</definedName>
    <definedName name="rngFirstOrNot" hidden="1">#REF!</definedName>
    <definedName name="rngFirstSheet" localSheetId="14" hidden="1">#REF!</definedName>
    <definedName name="rngFirstSheet" hidden="1">#REF!</definedName>
    <definedName name="rngFirstUserDefCol" localSheetId="14" hidden="1">#REF!</definedName>
    <definedName name="rngFirstUserDefCol" hidden="1">#REF!</definedName>
    <definedName name="rngForeignTaxesSelection" localSheetId="14" hidden="1">#REF!</definedName>
    <definedName name="rngForeignTaxesSelection" hidden="1">#REF!</definedName>
    <definedName name="rngForm_10Copy" localSheetId="14" hidden="1">#REF!</definedName>
    <definedName name="rngForm_10Copy" hidden="1">#REF!</definedName>
    <definedName name="rngForm_11Copy" localSheetId="14" hidden="1">#REF!</definedName>
    <definedName name="rngForm_11Copy" hidden="1">#REF!</definedName>
    <definedName name="rngForm_15Copy" localSheetId="14" hidden="1">#REF!</definedName>
    <definedName name="rngForm_15Copy" hidden="1">#REF!</definedName>
    <definedName name="rngForm_2Copy" localSheetId="14" hidden="1">#REF!</definedName>
    <definedName name="rngForm_2Copy" hidden="1">#REF!</definedName>
    <definedName name="rngForm_3Copy" localSheetId="14" hidden="1">#REF!</definedName>
    <definedName name="rngForm_3Copy" hidden="1">#REF!</definedName>
    <definedName name="rngForm_6Copy" localSheetId="14" hidden="1">#REF!</definedName>
    <definedName name="rngForm_6Copy" hidden="1">#REF!</definedName>
    <definedName name="rngForm_7Copy" localSheetId="14" hidden="1">#REF!</definedName>
    <definedName name="rngForm_7Copy" hidden="1">#REF!</definedName>
    <definedName name="rngForm_9Copy" localSheetId="14" hidden="1">#REF!</definedName>
    <definedName name="rngForm_9Copy" hidden="1">#REF!</definedName>
    <definedName name="rngForm8621" localSheetId="14" hidden="1">#REF!,#REF!</definedName>
    <definedName name="rngForm8621" hidden="1">#REF!,#REF!</definedName>
    <definedName name="rngFromFN" localSheetId="14" hidden="1">#REF!</definedName>
    <definedName name="rngFromFN" hidden="1">#REF!</definedName>
    <definedName name="rngFromPtr" localSheetId="14" hidden="1">#REF!</definedName>
    <definedName name="rngFromPtr" hidden="1">#REF!</definedName>
    <definedName name="rngFundTool" localSheetId="14" hidden="1">#REF!</definedName>
    <definedName name="rngFundTool" hidden="1">#REF!</definedName>
    <definedName name="rngImageHeader" localSheetId="14" hidden="1">#REF!</definedName>
    <definedName name="rngImageHeader" hidden="1">#REF!</definedName>
    <definedName name="rngImageVer" localSheetId="14" hidden="1">#REF!</definedName>
    <definedName name="rngImageVer" hidden="1">#REF!</definedName>
    <definedName name="rngInitTF" localSheetId="14" hidden="1">#REF!</definedName>
    <definedName name="rngInitTF" hidden="1">#REF!</definedName>
    <definedName name="rngK1Ver" localSheetId="14" hidden="1">#REF!</definedName>
    <definedName name="rngK1Ver" hidden="1">#REF!</definedName>
    <definedName name="rngLinkedAlready" localSheetId="14" hidden="1">#REF!</definedName>
    <definedName name="rngLinkedAlready" hidden="1">#REF!</definedName>
    <definedName name="rngMatrix" localSheetId="14" hidden="1">#REF!</definedName>
    <definedName name="rngMatrix" hidden="1">#REF!</definedName>
    <definedName name="rngMedia" localSheetId="14" hidden="1">#REF!</definedName>
    <definedName name="rngMedia" hidden="1">#REF!</definedName>
    <definedName name="rngNextVersion" localSheetId="14" hidden="1">#REF!</definedName>
    <definedName name="rngNextVersion" hidden="1">#REF!</definedName>
    <definedName name="rngNumToolbarItems" localSheetId="14" hidden="1">#REF!</definedName>
    <definedName name="rngNumToolbarItems" hidden="1">#REF!</definedName>
    <definedName name="rngoffset" localSheetId="14" hidden="1">#REF!</definedName>
    <definedName name="rngoffset" hidden="1">#REF!</definedName>
    <definedName name="rngP_n_T_Option" localSheetId="14" hidden="1">#REF!</definedName>
    <definedName name="rngP_n_T_Option" hidden="1">#REF!</definedName>
    <definedName name="rngPartCountry" localSheetId="14" hidden="1">#REF!</definedName>
    <definedName name="rngPartCountry" hidden="1">#REF!</definedName>
    <definedName name="rngPeriod" hidden="1">[27]Instructions!$G$8</definedName>
    <definedName name="rngPerm" localSheetId="14" hidden="1">#REF!</definedName>
    <definedName name="rngPerm" hidden="1">#REF!</definedName>
    <definedName name="rngPFIC" localSheetId="14" hidden="1">#REF!</definedName>
    <definedName name="rngPFIC" hidden="1">#REF!</definedName>
    <definedName name="rngPT1" localSheetId="14" hidden="1">#REF!</definedName>
    <definedName name="rngPT1" hidden="1">#REF!</definedName>
    <definedName name="rngRefMatrix_1" localSheetId="14" hidden="1">#REF!</definedName>
    <definedName name="rngRefMatrix_1" hidden="1">#REF!</definedName>
    <definedName name="rngRefMatrix_2" localSheetId="14" hidden="1">#REF!</definedName>
    <definedName name="rngRefMatrix_2" hidden="1">#REF!</definedName>
    <definedName name="rngRefMatrix_3" localSheetId="14" hidden="1">#REF!</definedName>
    <definedName name="rngRefMatrix_3" hidden="1">#REF!</definedName>
    <definedName name="rngRoundMe" localSheetId="14" hidden="1">#REF!</definedName>
    <definedName name="rngRoundMe" hidden="1">#REF!</definedName>
    <definedName name="rngRoundRow" localSheetId="14" hidden="1">#REF!</definedName>
    <definedName name="rngRoundRow" hidden="1">#REF!</definedName>
    <definedName name="rngSavePDF" localSheetId="14" hidden="1">#REF!</definedName>
    <definedName name="rngSavePDF" hidden="1">#REF!</definedName>
    <definedName name="rngSheetNameRow" localSheetId="14" hidden="1">#REF!</definedName>
    <definedName name="rngSheetNameRow" hidden="1">#REF!</definedName>
    <definedName name="rngShortName" localSheetId="14" hidden="1">#REF!</definedName>
    <definedName name="rngShortName" hidden="1">#REF!</definedName>
    <definedName name="rngToFN" localSheetId="14" hidden="1">#REF!</definedName>
    <definedName name="rngToFN" hidden="1">#REF!</definedName>
    <definedName name="rngToPtr" localSheetId="14" hidden="1">#REF!</definedName>
    <definedName name="rngToPtr" hidden="1">#REF!</definedName>
    <definedName name="rngTY" localSheetId="14" hidden="1">#REF!</definedName>
    <definedName name="rngTY" hidden="1">#REF!</definedName>
    <definedName name="rngUserDef_PA" localSheetId="14" hidden="1">OFFSET('WP1 - ADIT'!rngFirstUserDefCol,5,0,25,6)</definedName>
    <definedName name="rngUserDef_PA" hidden="1">OFFSET(rngFirstUserDefCol,5,0,25,6)</definedName>
    <definedName name="rngViewDR_1" localSheetId="14" hidden="1">#REF!</definedName>
    <definedName name="rngViewDR_1" hidden="1">#REF!</definedName>
    <definedName name="rngViewDR_2" localSheetId="14" hidden="1">#REF!</definedName>
    <definedName name="rngViewDR_2" hidden="1">#REF!</definedName>
    <definedName name="rngViewDR_3" localSheetId="14" hidden="1">#REF!</definedName>
    <definedName name="rngViewDR_3" hidden="1">#REF!</definedName>
    <definedName name="rngViewDR_7" localSheetId="14" hidden="1">#REF!</definedName>
    <definedName name="rngViewDR_7" hidden="1">#REF!</definedName>
    <definedName name="rngViewForm_12" localSheetId="14" hidden="1">#REF!</definedName>
    <definedName name="rngViewForm_12" hidden="1">#REF!</definedName>
    <definedName name="rngViewImageSum" localSheetId="14" hidden="1">#REF!</definedName>
    <definedName name="rngViewImageSum" hidden="1">#REF!</definedName>
    <definedName name="Roof" localSheetId="14" hidden="1">{"Roofs Page 1",#N/A,FALSE,"Roof Outline";"Roofs Page 2",#N/A,FALSE,"Roof Outline"}</definedName>
    <definedName name="Roof" hidden="1">{"Roofs Page 1",#N/A,FALSE,"Roof Outline";"Roofs Page 2",#N/A,FALSE,"Roof Outline"}</definedName>
    <definedName name="rrrr" localSheetId="14" hidden="1">{#N/A,#N/A,FALSE,"O&amp;M by processes";#N/A,#N/A,FALSE,"Elec Act vs Bud";#N/A,#N/A,FALSE,"G&amp;A";#N/A,#N/A,FALSE,"BGS";#N/A,#N/A,FALSE,"Res Cost"}</definedName>
    <definedName name="rrrr" hidden="1">{#N/A,#N/A,FALSE,"O&amp;M by processes";#N/A,#N/A,FALSE,"Elec Act vs Bud";#N/A,#N/A,FALSE,"G&amp;A";#N/A,#N/A,FALSE,"BGS";#N/A,#N/A,FALSE,"Res Cost"}</definedName>
    <definedName name="s_1" localSheetId="14" hidden="1">{"_200",#N/A,FALSE,"ALLOCATIONS";"_80_1",#N/A,FALSE,"ALLOCATIONS";"_80_2",#N/A,FALSE,"ALLOCATIONS";"_80_3",#N/A,FALSE,"ALLOCATIONS";"_80_4",#N/A,FALSE,"ALLOCATIONS";"_80_5",#N/A,FALSE,"ALLOCATIONS"}</definedName>
    <definedName name="s_1" hidden="1">{"_200",#N/A,FALSE,"ALLOCATIONS";"_80_1",#N/A,FALSE,"ALLOCATIONS";"_80_2",#N/A,FALSE,"ALLOCATIONS";"_80_3",#N/A,FALSE,"ALLOCATIONS";"_80_4",#N/A,FALSE,"ALLOCATIONS";"_80_5",#N/A,FALSE,"ALLOCATIONS"}</definedName>
    <definedName name="s_2" localSheetId="14" hidden="1">{"_200",#N/A,FALSE,"ALLOCATIONS";"_80_1",#N/A,FALSE,"ALLOCATIONS";"_80_2",#N/A,FALSE,"ALLOCATIONS";"_80_3",#N/A,FALSE,"ALLOCATIONS";"_80_4",#N/A,FALSE,"ALLOCATIONS";"_80_5",#N/A,FALSE,"ALLOCATIONS"}</definedName>
    <definedName name="s_2" hidden="1">{"_200",#N/A,FALSE,"ALLOCATIONS";"_80_1",#N/A,FALSE,"ALLOCATIONS";"_80_2",#N/A,FALSE,"ALLOCATIONS";"_80_3",#N/A,FALSE,"ALLOCATIONS";"_80_4",#N/A,FALSE,"ALLOCATIONS";"_80_5",#N/A,FALSE,"ALLOCATIONS"}</definedName>
    <definedName name="s_3" localSheetId="14" hidden="1">{"_200",#N/A,FALSE,"ALLOCATIONS";"_80_1",#N/A,FALSE,"ALLOCATIONS";"_80_2",#N/A,FALSE,"ALLOCATIONS";"_80_3",#N/A,FALSE,"ALLOCATIONS";"_80_4",#N/A,FALSE,"ALLOCATIONS";"_80_5",#N/A,FALSE,"ALLOCATIONS"}</definedName>
    <definedName name="s_3" hidden="1">{"_200",#N/A,FALSE,"ALLOCATIONS";"_80_1",#N/A,FALSE,"ALLOCATIONS";"_80_2",#N/A,FALSE,"ALLOCATIONS";"_80_3",#N/A,FALSE,"ALLOCATIONS";"_80_4",#N/A,FALSE,"ALLOCATIONS";"_80_5",#N/A,FALSE,"ALLOCATIONS"}</definedName>
    <definedName name="sd" localSheetId="14" hidden="1">{"balsheet",#N/A,FALSE,"INCOME";"TB3",#N/A,FALSE,"INCOME";"TAJE",#N/A,FALSE,"TAJE";"_200",#N/A,FALSE,"ALLOCATIONS";"_80_1",#N/A,FALSE,"ALLOCATIONS";"_80_2",#N/A,FALSE,"ALLOCATIONS";"_80_3",#N/A,FALSE,"ALLOCATIONS";"_80_4",#N/A,FALSE,"ALLOCATIONS";"_80_5",#N/A,FALSE,"ALLOCATIONS"}</definedName>
    <definedName name="sd" hidden="1">{"balsheet",#N/A,FALSE,"INCOME";"TB3",#N/A,FALSE,"INCOME";"TAJE",#N/A,FALSE,"TAJE";"_200",#N/A,FALSE,"ALLOCATIONS";"_80_1",#N/A,FALSE,"ALLOCATIONS";"_80_2",#N/A,FALSE,"ALLOCATIONS";"_80_3",#N/A,FALSE,"ALLOCATIONS";"_80_4",#N/A,FALSE,"ALLOCATIONS";"_80_5",#N/A,FALSE,"ALLOCATIONS"}</definedName>
    <definedName name="sdggdsdgg" localSheetId="14" hidden="1">{#N/A,#N/A,TRUE,"MAIN FT TERM";#N/A,#N/A,TRUE,"MCI  FT TERM ";#N/A,#N/A,TRUE,"OC12 EQV"}</definedName>
    <definedName name="sdggdsdgg" hidden="1">{#N/A,#N/A,TRUE,"MAIN FT TERM";#N/A,#N/A,TRUE,"MCI  FT TERM ";#N/A,#N/A,TRUE,"OC12 EQV"}</definedName>
    <definedName name="sencount" hidden="1">1</definedName>
    <definedName name="SF" localSheetId="14" hidden="1">{#N/A,#N/A,FALSE,"Aging Summary";#N/A,#N/A,FALSE,"Ratio Analysis";#N/A,#N/A,FALSE,"Test 120 Day Accts";#N/A,#N/A,FALSE,"Tickmarks"}</definedName>
    <definedName name="SF" hidden="1">{#N/A,#N/A,FALSE,"Aging Summary";#N/A,#N/A,FALSE,"Ratio Analysis";#N/A,#N/A,FALSE,"Test 120 Day Accts";#N/A,#N/A,FALSE,"Tickmarks"}</definedName>
    <definedName name="shiva" localSheetId="14"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4" hidden="1">#REF!</definedName>
    <definedName name="solver_adj" hidden="1">#REF!</definedName>
    <definedName name="solver_lin" hidden="1">0</definedName>
    <definedName name="solver_num" hidden="1">0</definedName>
    <definedName name="solver_opt" localSheetId="14" hidden="1">#REF!</definedName>
    <definedName name="solver_opt" hidden="1">#REF!</definedName>
    <definedName name="solver_rel1" hidden="1">2</definedName>
    <definedName name="solver_rhs1" hidden="1">17</definedName>
    <definedName name="solver_typ" hidden="1">3</definedName>
    <definedName name="solver_val" hidden="1">0.6</definedName>
    <definedName name="Sort2" localSheetId="14" hidden="1">#REF!</definedName>
    <definedName name="Sort2" hidden="1">#REF!</definedName>
    <definedName name="ss" localSheetId="14" hidden="1">{#N/A,#N/A,FALSE,"Aging Summary";#N/A,#N/A,FALSE,"Ratio Analysis";#N/A,#N/A,FALSE,"Test 120 Day Accts";#N/A,#N/A,FALSE,"Tickmarks"}</definedName>
    <definedName name="ss" hidden="1">{#N/A,#N/A,FALSE,"Aging Summary";#N/A,#N/A,FALSE,"Ratio Analysis";#N/A,#N/A,FALSE,"Test 120 Day Accts";#N/A,#N/A,FALSE,"Tickmarks"}</definedName>
    <definedName name="SSO" localSheetId="14" hidden="1">{#N/A,#N/A,FALSE,"CF Consolidated 2";#N/A,#N/A,FALSE,"Retail Assump";#N/A,#N/A,FALSE,"CF Retail";#N/A,#N/A,FALSE,"Garage Assumpt 1";#N/A,#N/A,FALSE,"Garage Op Proj";#N/A,#N/A,FALSE,"Hist I&amp;E";#N/A,#N/A,FALSE,"Rent Roll";#N/A,#N/A,FALSE,"RE Taxes";#N/A,#N/A,FALSE,"CAM - BH";#N/A,#N/A,FALSE,"Comm.Condo CAM"}</definedName>
    <definedName name="SSO" hidden="1">{#N/A,#N/A,FALSE,"CF Consolidated 2";#N/A,#N/A,FALSE,"Retail Assump";#N/A,#N/A,FALSE,"CF Retail";#N/A,#N/A,FALSE,"Garage Assumpt 1";#N/A,#N/A,FALSE,"Garage Op Proj";#N/A,#N/A,FALSE,"Hist I&amp;E";#N/A,#N/A,FALSE,"Rent Roll";#N/A,#N/A,FALSE,"RE Taxes";#N/A,#N/A,FALSE,"CAM - BH";#N/A,#N/A,FALSE,"Comm.Condo CAM"}</definedName>
    <definedName name="statsrevised" localSheetId="14" hidden="1">{#N/A,#N/A,FALSE,"O&amp;M by processes";#N/A,#N/A,FALSE,"Elec Act vs Bud";#N/A,#N/A,FALSE,"G&amp;A";#N/A,#N/A,FALSE,"BGS";#N/A,#N/A,FALSE,"Res Cost"}</definedName>
    <definedName name="statsrevised" hidden="1">{#N/A,#N/A,FALSE,"O&amp;M by processes";#N/A,#N/A,FALSE,"Elec Act vs Bud";#N/A,#N/A,FALSE,"G&amp;A";#N/A,#N/A,FALSE,"BGS";#N/A,#N/A,FALSE,"Res Cost"}</definedName>
    <definedName name="storage" localSheetId="14" hidden="1">{#N/A,#N/A,FALSE,"Inv. in cons subs";#N/A,#N/A,FALSE,"Intercomp.";#N/A,#N/A,FALSE,"Common Stock";#N/A,#N/A,FALSE,"Beg. or year re";#N/A,#N/A,FALSE,"Inv. NC sub-undist"}</definedName>
    <definedName name="storage" hidden="1">{#N/A,#N/A,FALSE,"Inv. in cons subs";#N/A,#N/A,FALSE,"Intercomp.";#N/A,#N/A,FALSE,"Common Stock";#N/A,#N/A,FALSE,"Beg. or year re";#N/A,#N/A,FALSE,"Inv. NC sub-undist"}</definedName>
    <definedName name="support" localSheetId="14"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4" hidden="1">{#N/A,#N/A,FALSE,"O&amp;M by processes";#N/A,#N/A,FALSE,"Elec Act vs Bud";#N/A,#N/A,FALSE,"G&amp;A";#N/A,#N/A,FALSE,"BGS";#N/A,#N/A,FALSE,"Res Cost"}</definedName>
    <definedName name="supporti" hidden="1">{#N/A,#N/A,FALSE,"O&amp;M by processes";#N/A,#N/A,FALSE,"Elec Act vs Bud";#N/A,#N/A,FALSE,"G&amp;A";#N/A,#N/A,FALSE,"BGS";#N/A,#N/A,FALSE,"Res Cost"}</definedName>
    <definedName name="test1" localSheetId="14" hidden="1">{#N/A,#N/A,TRUE,"MAIN FT TERM";#N/A,#N/A,TRUE,"MCI  FT TERM ";#N/A,#N/A,TRUE,"OC12 EQV"}</definedName>
    <definedName name="test1" hidden="1">{#N/A,#N/A,TRUE,"MAIN FT TERM";#N/A,#N/A,TRUE,"MCI  FT TERM ";#N/A,#N/A,TRUE,"OC12 EQV"}</definedName>
    <definedName name="test4" localSheetId="14" hidden="1">{#N/A,#N/A,TRUE,"MAIN FT TERM";#N/A,#N/A,TRUE,"MCI  FT TERM ";#N/A,#N/A,TRUE,"OC12 EQV"}</definedName>
    <definedName name="test4" hidden="1">{#N/A,#N/A,TRUE,"MAIN FT TERM";#N/A,#N/A,TRUE,"MCI  FT TERM ";#N/A,#N/A,TRUE,"OC12 EQV"}</definedName>
    <definedName name="test5" localSheetId="14" hidden="1">{#N/A,#N/A,FALSE,"DAOCM 2차 검토"}</definedName>
    <definedName name="test5" hidden="1">{#N/A,#N/A,FALSE,"DAOCM 2차 검토"}</definedName>
    <definedName name="testing" localSheetId="14" hidden="1">{"detail305",#N/A,FALSE,"BI-305"}</definedName>
    <definedName name="testing" hidden="1">{"detail305",#N/A,FALSE,"BI-305"}</definedName>
    <definedName name="TextRefCopyRangeCount" hidden="1">6</definedName>
    <definedName name="toma" localSheetId="14"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4"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4"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4"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4"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4"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4" hidden="1">{#N/A,#N/A,FALSE,"O&amp;M by processes";#N/A,#N/A,FALSE,"Elec Act vs Bud";#N/A,#N/A,FALSE,"G&amp;A";#N/A,#N/A,FALSE,"BGS";#N/A,#N/A,FALSE,"Res Cost"}</definedName>
    <definedName name="tomz" hidden="1">{#N/A,#N/A,FALSE,"O&amp;M by processes";#N/A,#N/A,FALSE,"Elec Act vs Bud";#N/A,#N/A,FALSE,"G&amp;A";#N/A,#N/A,FALSE,"BGS";#N/A,#N/A,FALSE,"Res Cost"}</definedName>
    <definedName name="tt"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4" hidden="1">{"document1",#N/A,FALSE,"Documentation";"document2",#N/A,FALSE,"Documentation"}</definedName>
    <definedName name="v" hidden="1">{"document1",#N/A,FALSE,"Documentation";"document2",#N/A,FALSE,"Documentation"}</definedName>
    <definedName name="v_1" localSheetId="14" hidden="1">{"document1",#N/A,FALSE,"Documentation";"document2",#N/A,FALSE,"Documentation"}</definedName>
    <definedName name="v_1" hidden="1">{"document1",#N/A,FALSE,"Documentation";"document2",#N/A,FALSE,"Documentation"}</definedName>
    <definedName name="VerticalFilter" localSheetId="14" hidden="1">#REF!</definedName>
    <definedName name="VerticalFilter" hidden="1">#REF!</definedName>
    <definedName name="Viastar" localSheetId="14" hidden="1">{#N/A,#N/A,FALSE,"Assumptions",#N/A;#N/A,FALSE,"N-IS-Sum",#N/A,#N/A;FALSE,"N-St-Sum",#N/A,#N/A,FALSE;"Inc Stmt",#N/A,#N/A,FALSE,"Stats"}</definedName>
    <definedName name="Viastar" hidden="1">{#N/A,#N/A,FALSE,"Assumptions",#N/A;#N/A,FALSE,"N-IS-Sum",#N/A,#N/A;FALSE,"N-St-Sum",#N/A,#N/A,FALSE;"Inc Stmt",#N/A,#N/A,FALSE,"Stats"}</definedName>
    <definedName name="vj" localSheetId="14" hidden="1">{#N/A,#N/A,FALSE,"Assumptions";#N/A,#N/A,FALSE,"10-Yr - detail";#N/A,#N/A,FALSE,"Rent Roll";#N/A,#N/A,FALSE,"Historical (2)";#N/A,#N/A,FALSE,"RET's";#N/A,#N/A,FALSE,"Lse-Exp.";#N/A,#N/A,FALSE,"Lease Rollover";#N/A,#N/A,FALSE,"Service Contracts"}</definedName>
    <definedName name="vj" hidden="1">{#N/A,#N/A,FALSE,"Assumptions";#N/A,#N/A,FALSE,"10-Yr - detail";#N/A,#N/A,FALSE,"Rent Roll";#N/A,#N/A,FALSE,"Historical (2)";#N/A,#N/A,FALSE,"RET's";#N/A,#N/A,FALSE,"Lse-Exp.";#N/A,#N/A,FALSE,"Lease Rollover";#N/A,#N/A,FALSE,"Service Contracts"}</definedName>
    <definedName name="w" localSheetId="14"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14"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e" localSheetId="14" hidden="1">{#N/A,#N/A,FALSE,"Aging Summary";#N/A,#N/A,FALSE,"Ratio Analysis";#N/A,#N/A,FALSE,"Test 120 Day Accts";#N/A,#N/A,FALSE,"Tickmarks"}</definedName>
    <definedName name="we" hidden="1">{#N/A,#N/A,FALSE,"Aging Summary";#N/A,#N/A,FALSE,"Ratio Analysis";#N/A,#N/A,FALSE,"Test 120 Day Accts";#N/A,#N/A,FALSE,"Tickmarks"}</definedName>
    <definedName name="wew" localSheetId="14" hidden="1">{#N/A,#N/A,FALSE,"BreakoutFY95";#N/A,#N/A,FALSE,"BreakoutFY96";#N/A,#N/A,FALSE,"BreakoutFY97";#N/A,#N/A,FALSE,"BreakoutFY98"}</definedName>
    <definedName name="wew" hidden="1">{#N/A,#N/A,FALSE,"BreakoutFY95";#N/A,#N/A,FALSE,"BreakoutFY96";#N/A,#N/A,FALSE,"BreakoutFY97";#N/A,#N/A,FALSE,"BreakoutFY98"}</definedName>
    <definedName name="wh" localSheetId="14"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4"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4"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4"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4"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4"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4"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4" hidden="1">{#N/A,#N/A,FALSE,"O&amp;M by processes";#N/A,#N/A,FALSE,"Elec Act vs Bud";#N/A,#N/A,FALSE,"G&amp;A";#N/A,#N/A,FALSE,"BGS";#N/A,#N/A,FALSE,"Res Cost"}</definedName>
    <definedName name="wrn" hidden="1">{#N/A,#N/A,FALSE,"O&amp;M by processes";#N/A,#N/A,FALSE,"Elec Act vs Bud";#N/A,#N/A,FALSE,"G&amp;A";#N/A,#N/A,FALSE,"BGS";#N/A,#N/A,FALSE,"Res Cost"}</definedName>
    <definedName name="wrn.200CFWD." localSheetId="14" hidden="1">{"_200",#N/A,FALSE,"ALLOCATIONS"}</definedName>
    <definedName name="wrn.200CFWD." hidden="1">{"_200",#N/A,FALSE,"ALLOCATIONS"}</definedName>
    <definedName name="wrn.200CFWD._1" localSheetId="14" hidden="1">{"_200",#N/A,FALSE,"ALLOCATIONS"}</definedName>
    <definedName name="wrn.200CFWD._1" hidden="1">{"_200",#N/A,FALSE,"ALLOCATIONS"}</definedName>
    <definedName name="wrn.200CFWD._2" localSheetId="14" hidden="1">{"_200",#N/A,FALSE,"ALLOCATIONS"}</definedName>
    <definedName name="wrn.200CFWD._2" hidden="1">{"_200",#N/A,FALSE,"ALLOCATIONS"}</definedName>
    <definedName name="wrn.200CFWD._3" localSheetId="14" hidden="1">{"_200",#N/A,FALSE,"ALLOCATIONS"}</definedName>
    <definedName name="wrn.200CFWD._3" hidden="1">{"_200",#N/A,FALSE,"ALLOCATIONS"}</definedName>
    <definedName name="wrn.200SMALL." localSheetId="14" hidden="1">{#N/A,#N/A,FALSE,"ALLOCATIONS"}</definedName>
    <definedName name="wrn.200SMALL." hidden="1">{#N/A,#N/A,FALSE,"ALLOCATIONS"}</definedName>
    <definedName name="wrn.200SMALL._1" localSheetId="14" hidden="1">{#N/A,#N/A,FALSE,"ALLOCATIONS"}</definedName>
    <definedName name="wrn.200SMALL._1" hidden="1">{#N/A,#N/A,FALSE,"ALLOCATIONS"}</definedName>
    <definedName name="wrn.200SMALL._2" localSheetId="14" hidden="1">{#N/A,#N/A,FALSE,"ALLOCATIONS"}</definedName>
    <definedName name="wrn.200SMALL._2" hidden="1">{#N/A,#N/A,FALSE,"ALLOCATIONS"}</definedName>
    <definedName name="wrn.200SMALL._3" localSheetId="14" hidden="1">{#N/A,#N/A,FALSE,"ALLOCATIONS"}</definedName>
    <definedName name="wrn.200SMALL._3" hidden="1">{#N/A,#N/A,FALSE,"ALLOCATIONS"}</definedName>
    <definedName name="wrn.275PricingBook." localSheetId="14" hidden="1">{#N/A,#N/A,FALSE,"Assumptions";#N/A,#N/A,FALSE,"Impact Assumptions";#N/A,#N/A,FALSE,"10-Yr - detail";#N/A,#N/A,FALSE,"1,5,10 yr comp";#N/A,#N/A,FALSE,"Lse-Exp.";#N/A,#N/A,FALSE,"Rent Roll";#N/A,#N/A,FALSE,"Historical (2)";#N/A,#N/A,FALSE,"RET's";#N/A,#N/A,FALSE,"Lease Rollover"}</definedName>
    <definedName name="wrn.275PricingBook." hidden="1">{#N/A,#N/A,FALSE,"Assumptions";#N/A,#N/A,FALSE,"Impact Assumptions";#N/A,#N/A,FALSE,"10-Yr - detail";#N/A,#N/A,FALSE,"1,5,10 yr comp";#N/A,#N/A,FALSE,"Lse-Exp.";#N/A,#N/A,FALSE,"Rent Roll";#N/A,#N/A,FALSE,"Historical (2)";#N/A,#N/A,FALSE,"RET's";#N/A,#N/A,FALSE,"Lease Rollover"}</definedName>
    <definedName name="wrn.275Schedulles." localSheetId="14" hidden="1">{#N/A,#N/A,FALSE,"Assumptions";#N/A,#N/A,FALSE,"10-Yr - detail";#N/A,#N/A,FALSE,"Rent Roll";#N/A,#N/A,FALSE,"Historical (2)";#N/A,#N/A,FALSE,"RET's";#N/A,#N/A,FALSE,"Lse-Exp.";#N/A,#N/A,FALSE,"Lease Rollover";#N/A,#N/A,FALSE,"Service Contracts"}</definedName>
    <definedName name="wrn.275Schedulles." hidden="1">{#N/A,#N/A,FALSE,"Assumptions";#N/A,#N/A,FALSE,"10-Yr - detail";#N/A,#N/A,FALSE,"Rent Roll";#N/A,#N/A,FALSE,"Historical (2)";#N/A,#N/A,FALSE,"RET's";#N/A,#N/A,FALSE,"Lse-Exp.";#N/A,#N/A,FALSE,"Lease Rollover";#N/A,#N/A,FALSE,"Service Contracts"}</definedName>
    <definedName name="wrn.722." localSheetId="14" hidden="1">{#N/A,#N/A,FALSE,"CURRENT"}</definedName>
    <definedName name="wrn.722." hidden="1">{#N/A,#N/A,FALSE,"CURRENT"}</definedName>
    <definedName name="wrn.Accretion." localSheetId="14" hidden="1">{"Accretion";#N/A;FALSE;"Assum"}</definedName>
    <definedName name="wrn.Accretion." hidden="1">{"Accretion";#N/A;FALSE;"Assum"}</definedName>
    <definedName name="wrn.ACCT._.ANALYSIS." localSheetId="14"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RECONS."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14"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ging._.and._.Trend._.Analysis." localSheetId="1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14"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localSheetId="14"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localSheetId="14"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N._.MODELS." localSheetId="14" hidden="1">{"QTRINC1",#N/A,FALSE,"QTRINC";"QTRINC2",#N/A,FALSE,"QTRINC";"QTRSALES",#N/A,FALSE,"QTRSALES";"ANNSALES",#N/A,FALSE,"ANNSALES";"CASHFLOW",#N/A,FALSE,"CASHFLOW"}</definedName>
    <definedName name="wrn.AGN._.MODELS." hidden="1">{"QTRINC1",#N/A,FALSE,"QTRINC";"QTRINC2",#N/A,FALSE,"QTRINC";"QTRSALES",#N/A,FALSE,"QTRSALES";"ANNSALES",#N/A,FALSE,"ANNSALES";"CASHFLOW",#N/A,FALSE,"CASHFLOW"}</definedName>
    <definedName name="wrn.AGN._.MODELS._1" localSheetId="14"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T." localSheetId="14" hidden="1">{"AGT",#N/A,FALSE,"Revenue"}</definedName>
    <definedName name="wrn.AGT." hidden="1">{"AGT",#N/A,FALSE,"Revenue"}</definedName>
    <definedName name="wrn.ALL." localSheetId="1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Exhibits." localSheetId="14"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14"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First._.Pass._.Schedules." localSheetId="14"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First._.Pass._.Schedules."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input." localSheetId="14"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14"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14"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14"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Schedules." localSheetId="14" hidden="1">{#N/A,#N/A,FALSE,"CF Consolidated 2";#N/A,#N/A,FALSE,"Retail Assump";#N/A,#N/A,FALSE,"CF Retail";#N/A,#N/A,FALSE,"Garage Assumpt 1";#N/A,#N/A,FALSE,"Garage Op Proj";#N/A,#N/A,FALSE,"Hist I&amp;E";#N/A,#N/A,FALSE,"Rent Roll";#N/A,#N/A,FALSE,"RE Taxes";#N/A,#N/A,FALSE,"CAM - BH";#N/A,#N/A,FALSE,"Comm.Condo CAM"}</definedName>
    <definedName name="wrn.All._.Schedules." hidden="1">{#N/A,#N/A,FALSE,"CF Consolidated 2";#N/A,#N/A,FALSE,"Retail Assump";#N/A,#N/A,FALSE,"CF Retail";#N/A,#N/A,FALSE,"Garage Assumpt 1";#N/A,#N/A,FALSE,"Garage Op Proj";#N/A,#N/A,FALSE,"Hist I&amp;E";#N/A,#N/A,FALSE,"Rent Roll";#N/A,#N/A,FALSE,"RE Taxes";#N/A,#N/A,FALSE,"CAM - BH";#N/A,#N/A,FALSE,"Comm.Condo CAM"}</definedName>
    <definedName name="wrn.All._.Schedules2" localSheetId="14" hidden="1">{#N/A,#N/A,FALSE,"CF Consolidated 2";#N/A,#N/A,FALSE,"Retail Assump";#N/A,#N/A,FALSE,"CF Retail";#N/A,#N/A,FALSE,"Garage Assumpt 1";#N/A,#N/A,FALSE,"Garage Op Proj";#N/A,#N/A,FALSE,"Hist I&amp;E";#N/A,#N/A,FALSE,"Rent Roll";#N/A,#N/A,FALSE,"RE Taxes";#N/A,#N/A,FALSE,"CAM - BH";#N/A,#N/A,FALSE,"Comm.Condo CAM"}</definedName>
    <definedName name="wrn.All._.Schedules2" hidden="1">{#N/A,#N/A,FALSE,"CF Consolidated 2";#N/A,#N/A,FALSE,"Retail Assump";#N/A,#N/A,FALSE,"CF Retail";#N/A,#N/A,FALSE,"Garage Assumpt 1";#N/A,#N/A,FALSE,"Garage Op Proj";#N/A,#N/A,FALSE,"Hist I&amp;E";#N/A,#N/A,FALSE,"Rent Roll";#N/A,#N/A,FALSE,"RE Taxes";#N/A,#N/A,FALSE,"CAM - BH";#N/A,#N/A,FALSE,"Comm.Condo CAM"}</definedName>
    <definedName name="wrn.all._.sheet." localSheetId="14" hidden="1">{#N/A,#N/A,TRUE,"MAIN FT TERM";#N/A,#N/A,TRUE,"MCI  FT TERM ";#N/A,#N/A,TRUE,"OC12 EQV"}</definedName>
    <definedName name="wrn.all._.sheet." hidden="1">{#N/A,#N/A,TRUE,"MAIN FT TERM";#N/A,#N/A,TRUE,"MCI  FT TERM ";#N/A,#N/A,TRUE,"OC12 EQV"}</definedName>
    <definedName name="wrn.all._.sheets." localSheetId="14" hidden="1">{#N/A,#N/A,TRUE,"MAIN FT TERM";#N/A,#N/A,TRUE,"MCI  FT TERM ";#N/A,#N/A,TRUE,"OC12 EQV"}</definedName>
    <definedName name="wrn.all._.sheets." hidden="1">{#N/A,#N/A,TRUE,"MAIN FT TERM";#N/A,#N/A,TRUE,"MCI  FT TERM ";#N/A,#N/A,TRUE,"OC12 EQV"}</definedName>
    <definedName name="wrn.ALL._.STATEMENTS." localSheetId="14"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ATEMENTS._1" localSheetId="14"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14" hidden="1">{#N/A,#N/A,FALSE,"Detail";#N/A,#N/A,FALSE,"10019";#N/A,#N/A,FALSE,"10001 JE";#N/A,#N/A,FALSE,"10004 JE";#N/A,#N/A,FALSE,"10014 JE";#N/A,#N/A,FALSE,"10017 JE";#N/A,#N/A,FALSE,"66101 JE";#N/A,#N/A,FALSE,"21001 JE";#N/A,#N/A,FALSE,"21002 JE";#N/A,#N/A,FALSE,"21003 JE";#N/A,#N/A,FALSE,"21004 JE";#N/A,#N/A,FALSE,"66001 JE"}</definedName>
    <definedName name="wrn.all._1" hidden="1">{#N/A,#N/A,FALSE,"Detail";#N/A,#N/A,FALSE,"10019";#N/A,#N/A,FALSE,"10001 JE";#N/A,#N/A,FALSE,"10004 JE";#N/A,#N/A,FALSE,"10014 JE";#N/A,#N/A,FALSE,"10017 JE";#N/A,#N/A,FALSE,"66101 JE";#N/A,#N/A,FALSE,"21001 JE";#N/A,#N/A,FALSE,"21002 JE";#N/A,#N/A,FALSE,"21003 JE";#N/A,#N/A,FALSE,"21004 JE";#N/A,#N/A,FALSE,"66001 JE"}</definedName>
    <definedName name="wrn.ALLOCATIONS." localSheetId="14" hidden="1">{"_200",#N/A,FALSE,"ALLOCATIONS";"_80_1",#N/A,FALSE,"ALLOCATIONS";"_80_2",#N/A,FALSE,"ALLOCATIONS";"_80_3",#N/A,FALSE,"ALLOCATIONS";"_80_4",#N/A,FALSE,"ALLOCATIONS";"_80_5",#N/A,FALSE,"ALLOCATIONS"}</definedName>
    <definedName name="wrn.ALLOCATIONS." hidden="1">{"_200",#N/A,FALSE,"ALLOCATIONS";"_80_1",#N/A,FALSE,"ALLOCATIONS";"_80_2",#N/A,FALSE,"ALLOCATIONS";"_80_3",#N/A,FALSE,"ALLOCATIONS";"_80_4",#N/A,FALSE,"ALLOCATIONS";"_80_5",#N/A,FALSE,"ALLOCATIONS"}</definedName>
    <definedName name="wrn.ALLOCATIONS._1" localSheetId="14" hidden="1">{"_200",#N/A,FALSE,"ALLOCATIONS";"_80_1",#N/A,FALSE,"ALLOCATIONS";"_80_2",#N/A,FALSE,"ALLOCATIONS";"_80_3",#N/A,FALSE,"ALLOCATIONS";"_80_4",#N/A,FALSE,"ALLOCATIONS";"_80_5",#N/A,FALSE,"ALLOCATIONS"}</definedName>
    <definedName name="wrn.ALLOCATIONS._1" hidden="1">{"_200",#N/A,FALSE,"ALLOCATIONS";"_80_1",#N/A,FALSE,"ALLOCATIONS";"_80_2",#N/A,FALSE,"ALLOCATIONS";"_80_3",#N/A,FALSE,"ALLOCATIONS";"_80_4",#N/A,FALSE,"ALLOCATIONS";"_80_5",#N/A,FALSE,"ALLOCATIONS"}</definedName>
    <definedName name="wrn.ALLOCATIONS._2" localSheetId="14" hidden="1">{"_200",#N/A,FALSE,"ALLOCATIONS";"_80_1",#N/A,FALSE,"ALLOCATIONS";"_80_2",#N/A,FALSE,"ALLOCATIONS";"_80_3",#N/A,FALSE,"ALLOCATIONS";"_80_4",#N/A,FALSE,"ALLOCATIONS";"_80_5",#N/A,FALSE,"ALLOCATIONS"}</definedName>
    <definedName name="wrn.ALLOCATIONS._2" hidden="1">{"_200",#N/A,FALSE,"ALLOCATIONS";"_80_1",#N/A,FALSE,"ALLOCATIONS";"_80_2",#N/A,FALSE,"ALLOCATIONS";"_80_3",#N/A,FALSE,"ALLOCATIONS";"_80_4",#N/A,FALSE,"ALLOCATIONS";"_80_5",#N/A,FALSE,"ALLOCATIONS"}</definedName>
    <definedName name="wrn.ALLOCATIONS._3" localSheetId="14" hidden="1">{"_200",#N/A,FALSE,"ALLOCATIONS";"_80_1",#N/A,FALSE,"ALLOCATIONS";"_80_2",#N/A,FALSE,"ALLOCATIONS";"_80_3",#N/A,FALSE,"ALLOCATIONS";"_80_4",#N/A,FALSE,"ALLOCATIONS";"_80_5",#N/A,FALSE,"ALLOCATIONS"}</definedName>
    <definedName name="wrn.ALLOCATIONS._3" hidden="1">{"_200",#N/A,FALSE,"ALLOCATIONS";"_80_1",#N/A,FALSE,"ALLOCATIONS";"_80_2",#N/A,FALSE,"ALLOCATIONS";"_80_3",#N/A,FALSE,"ALLOCATIONS";"_80_4",#N/A,FALSE,"ALLOCATIONS";"_80_5",#N/A,FALSE,"ALLOCATIONS"}</definedName>
    <definedName name="wrn.Annual._.Cashflows." localSheetId="14" hidden="1">{"Revenues",#N/A,FALSE,"MDU";"Depreciation",#N/A,FALSE,"MDU";"Debt",#N/A,FALSE,"MDU";"Financials",#N/A,FALSE,"MDU";"Accounts",#N/A,FALSE,"MDU"}</definedName>
    <definedName name="wrn.Annual._.Cashflows." hidden="1">{"Revenues",#N/A,FALSE,"MDU";"Depreciation",#N/A,FALSE,"MDU";"Debt",#N/A,FALSE,"MDU";"Financials",#N/A,FALSE,"MDU";"Accounts",#N/A,FALSE,"MDU"}</definedName>
    <definedName name="wrn.Annual._.Cashflows2." localSheetId="14"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ppendix." localSheetId="14"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rcform1." localSheetId="14" hidden="1">{"One",#N/A,FALSE,"Property";"Rent Analysis",#N/A,FALSE,"Rent &amp; Income";"Market",#N/A,FALSE,"Market";"Environmental",#N/A,FALSE,"Environmental"}</definedName>
    <definedName name="wrn.Arcform1." hidden="1">{"One",#N/A,FALSE,"Property";"Rent Analysis",#N/A,FALSE,"Rent &amp; Income";"Market",#N/A,FALSE,"Market";"Environmental",#N/A,FALSE,"Environmental"}</definedName>
    <definedName name="wrn.Arcform2." localSheetId="14" hidden="1">{"Development Team",#N/A,FALSE,"Team";"Environmental",#N/A,FALSE,"Environmental";"Permanent",#N/A,FALSE,"Perm Mtg";"Soft",#N/A,FALSE,"Soft Mtg"}</definedName>
    <definedName name="wrn.Arcform2." hidden="1">{"Development Team",#N/A,FALSE,"Team";"Environmental",#N/A,FALSE,"Environmental";"Permanent",#N/A,FALSE,"Perm Mtg";"Soft",#N/A,FALSE,"Soft Mtg"}</definedName>
    <definedName name="wrn.Arcform3." localSheetId="14" hidden="1">{"Grant",#N/A,FALSE,"Grant";"GP Developer",#N/A,FALSE,"GP &amp; Dev Loans";"Operating Analysis",#N/A,FALSE,"Operations";"Tax Credit",#N/A,FALSE,"Tax Credits";"Tax Credit Analysis",#N/A,FALSE,"TC Analysis"}</definedName>
    <definedName name="wrn.Arcform3." hidden="1">{"Grant",#N/A,FALSE,"Grant";"GP Developer",#N/A,FALSE,"GP &amp; Dev Loans";"Operating Analysis",#N/A,FALSE,"Operations";"Tax Credit",#N/A,FALSE,"Tax Credits";"Tax Credit Analysis",#N/A,FALSE,"TC Analysis"}</definedName>
    <definedName name="wrn.Arcform4." localSheetId="14" hidden="1">{"Construction Analysis",#N/A,FALSE,"Constr Analysis";"Construction Financing",#N/A,FALSE,"Constr Finan";"Guarantees and Reserves",#N/A,FALSE,"Guar &amp; Reserves"}</definedName>
    <definedName name="wrn.Arcform4." hidden="1">{"Construction Analysis",#N/A,FALSE,"Constr Analysis";"Construction Financing",#N/A,FALSE,"Constr Finan";"Guarantees and Reserves",#N/A,FALSE,"Guar &amp; Reserves"}</definedName>
    <definedName name="wrn.assumptions." localSheetId="14" hidden="1">{"assumptions1",#N/A,FALSE,"Valuation Analysis";"assumptions2",#N/A,FALSE,"Valuation Analysis"}</definedName>
    <definedName name="wrn.assumptions." hidden="1">{"assumptions1",#N/A,FALSE,"Valuation Analysis";"assumptions2",#N/A,FALSE,"Valuation Analysis"}</definedName>
    <definedName name="wrn.assumptions._1" localSheetId="14" hidden="1">{"assumptions1",#N/A,FALSE,"Valuation Analysis";"assumptions2",#N/A,FALSE,"Valuation Analysis"}</definedName>
    <definedName name="wrn.assumptions._1" hidden="1">{"assumptions1",#N/A,FALSE,"Valuation Analysis";"assumptions2",#N/A,FALSE,"Valuation Analysis"}</definedName>
    <definedName name="wrn.August._.1._.2003._.Rate._.Change." localSheetId="14"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to._.Comp." localSheetId="14" hidden="1">{#N/A,#N/A,FALSE,"Sheet1"}</definedName>
    <definedName name="wrn.Auto._.Comp." hidden="1">{#N/A,#N/A,FALSE,"Sheet1"}</definedName>
    <definedName name="wrn.Auto._.Comp._1" localSheetId="14" hidden="1">{#N/A,#N/A,FALSE,"Sheet1"}</definedName>
    <definedName name="wrn.Auto._.Comp._1" hidden="1">{#N/A,#N/A,FALSE,"Sheet1"}</definedName>
    <definedName name="wrn.BALANCE._.SHEET." localSheetId="14" hidden="1">{"BALANCE SHEET",#N/A,FALSE,"Balance Sheet"}</definedName>
    <definedName name="wrn.BALANCE._.SHEET." hidden="1">{"BALANCE SHEET",#N/A,FALSE,"Balance Sheet"}</definedName>
    <definedName name="wrn.BALANCE._.SHEET._1" localSheetId="14" hidden="1">{"BALANCE SHEET",#N/A,FALSE,"Balance Sheet"}</definedName>
    <definedName name="wrn.BALANCE._.SHEET._1" hidden="1">{"BALANCE SHEET",#N/A,FALSE,"Balance Sheet"}</definedName>
    <definedName name="wrn.BALANCE._.SHEET._2" localSheetId="14" hidden="1">{"balsheet",#N/A,FALSE,"INCOME"}</definedName>
    <definedName name="wrn.BALANCE._.SHEET._2" hidden="1">{"balsheet",#N/A,FALSE,"INCOME"}</definedName>
    <definedName name="wrn.BALANCE._.SHEET._3" localSheetId="14" hidden="1">{"balsheet",#N/A,FALSE,"INCOME"}</definedName>
    <definedName name="wrn.BALANCE._.SHEET._3" hidden="1">{"balsheet",#N/A,FALSE,"INCOME"}</definedName>
    <definedName name="wrn.Basic." localSheetId="14" hidden="1">{#N/A,#N/A,FALSE,"Cover";#N/A,#N/A,FALSE,"Assumptions";#N/A,#N/A,FALSE,"Acquirer";#N/A,#N/A,FALSE,"Target";#N/A,#N/A,FALSE,"Income Statement";#N/A,#N/A,FALSE,"Summary Tables"}</definedName>
    <definedName name="wrn.Basic." hidden="1">{#N/A,#N/A,FALSE,"Cover";#N/A,#N/A,FALSE,"Assumptions";#N/A,#N/A,FALSE,"Acquirer";#N/A,#N/A,FALSE,"Target";#N/A,#N/A,FALSE,"Income Statement";#N/A,#N/A,FALSE,"Summary Tables"}</definedName>
    <definedName name="wrn.Basic._1" localSheetId="14" hidden="1">{#N/A,#N/A,FALSE,"Cover";#N/A,#N/A,FALSE,"Assumptions";#N/A,#N/A,FALSE,"Acquirer";#N/A,#N/A,FALSE,"Target";#N/A,#N/A,FALSE,"Income Statement";#N/A,#N/A,FALSE,"Summary Tables"}</definedName>
    <definedName name="wrn.Basic._1" hidden="1">{#N/A,#N/A,FALSE,"Cover";#N/A,#N/A,FALSE,"Assumptions";#N/A,#N/A,FALSE,"Acquirer";#N/A,#N/A,FALSE,"Target";#N/A,#N/A,FALSE,"Income Statement";#N/A,#N/A,FALSE,"Summary Tables"}</definedName>
    <definedName name="wrn.BidCo." localSheetId="14"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localSheetId="14" hidden="1">{#N/A,#N/A,FALSE,"BidCo Assumptions";#N/A,#N/A,FALSE,"Credit Stats";#N/A,#N/A,FALSE,"Bidco Summary";#N/A,#N/A,FALSE,"BIDCO Consolidated"}</definedName>
    <definedName name="wrn.BidCo._1" hidden="1">{#N/A,#N/A,FALSE,"BidCo Assumptions";#N/A,#N/A,FALSE,"Credit Stats";#N/A,#N/A,FALSE,"Bidco Summary";#N/A,#N/A,FALSE,"BIDCO Consolidated"}</definedName>
    <definedName name="wrn.Bonds." localSheetId="14" hidden="1">{#N/A,#N/A,FALSE,"Bonds - Consol";#N/A,#N/A,FALSE,"Bonds - Lakes";#N/A,#N/A,FALSE,"Bonds - Chabot";#N/A,#N/A,FALSE,"Bonds - Diablo"}</definedName>
    <definedName name="wrn.Bonds." hidden="1">{#N/A,#N/A,FALSE,"Bonds - Consol";#N/A,#N/A,FALSE,"Bonds - Lakes";#N/A,#N/A,FALSE,"Bonds - Chabot";#N/A,#N/A,FALSE,"Bonds - Diablo"}</definedName>
    <definedName name="wrn.Breakout." localSheetId="14" hidden="1">{#N/A,#N/A,FALSE,"BreakoutFY95";#N/A,#N/A,FALSE,"BreakoutFY96";#N/A,#N/A,FALSE,"BreakoutFY97";#N/A,#N/A,FALSE,"BreakoutFY98"}</definedName>
    <definedName name="wrn.Breakout." hidden="1">{#N/A,#N/A,FALSE,"BreakoutFY95";#N/A,#N/A,FALSE,"BreakoutFY96";#N/A,#N/A,FALSE,"BreakoutFY97";#N/A,#N/A,FALSE,"BreakoutFY98"}</definedName>
    <definedName name="wrn.Bridge." localSheetId="14"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CAG." localSheetId="14" hidden="1">{#N/A;#N/A;FALSE;"CAG"}</definedName>
    <definedName name="wrn.CAG." hidden="1">{#N/A;#N/A;FALSE;"CAG"}</definedName>
    <definedName name="wrn.calc_all." localSheetId="14"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14"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_Page_Summary." localSheetId="14" hidden="1">{"NewCo_View",#N/A,FALSE,"Calculations"}</definedName>
    <definedName name="wrn.Calculation_Page_Summary." hidden="1">{"NewCo_View",#N/A,FALSE,"Calculations"}</definedName>
    <definedName name="wrn.Capaciy._.Management._.Report." localSheetId="14" hidden="1">{#N/A,#N/A,FALSE,"EXTRNL";#N/A,#N/A,FALSE,"302L";#N/A,#N/A,FALSE,"401CL";#N/A,#N/A,FALSE,"303L";#N/A,#N/A,FALSE,"402CL";#N/A,#N/A,FALSE,"401KL";#N/A,#N/A,FALSE,"402KL"}</definedName>
    <definedName name="wrn.Capaciy._.Management._.Report." hidden="1">{#N/A,#N/A,FALSE,"EXTRNL";#N/A,#N/A,FALSE,"302L";#N/A,#N/A,FALSE,"401CL";#N/A,#N/A,FALSE,"303L";#N/A,#N/A,FALSE,"402CL";#N/A,#N/A,FALSE,"401KL";#N/A,#N/A,FALSE,"402KL"}</definedName>
    <definedName name="wrn.Capaciy._.Management._.Report._1" localSheetId="14"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SH." localSheetId="14"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Flow._.and._.Matrix." localSheetId="14" hidden="1">{#N/A,#N/A,FALSE,"Matrix";#N/A,#N/A,FALSE,"Cash Flow";#N/A,#N/A,FALSE,"10 Year Cost Analysis"}</definedName>
    <definedName name="wrn.Cash._.Flow._.and._.Matrix." hidden="1">{#N/A,#N/A,FALSE,"Matrix";#N/A,#N/A,FALSE,"Cash Flow";#N/A,#N/A,FALSE,"10 Year Cost Analysis"}</definedName>
    <definedName name="wrn.Cash._.Flow._.Statement." localSheetId="14" hidden="1">{"CashPrintArea",#N/A,FALSE,"Cash (c)"}</definedName>
    <definedName name="wrn.Cash._.Flow._.Statement." hidden="1">{"CashPrintArea",#N/A,FALSE,"Cash (c)"}</definedName>
    <definedName name="wrn.CASH._.FLOWS._.ONLY." localSheetId="14" hidden="1">{#N/A,#N/A,FALSE,"Assumptions";#N/A,#N/A,FALSE,"Consol CF";#N/A,#N/A,FALSE,"Hacienda CF";#N/A,#N/A,FALSE,"Chabot CF";#N/A,#N/A,FALSE,"Diablo CF"}</definedName>
    <definedName name="wrn.CASH._.FLOWS._.ONLY." hidden="1">{#N/A,#N/A,FALSE,"Assumptions";#N/A,#N/A,FALSE,"Consol CF";#N/A,#N/A,FALSE,"Hacienda CF";#N/A,#N/A,FALSE,"Chabot CF";#N/A,#N/A,FALSE,"Diablo CF"}</definedName>
    <definedName name="wrn.CASH._1" localSheetId="14"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flow." localSheetId="14" hidden="1">{#N/A,#N/A,TRUE,"Cover";#N/A,#N/A,TRUE,"Inputs";#N/A,#N/A,TRUE,"Results";#N/A,#N/A,TRUE,"Stats";#N/A,#N/A,TRUE,"Capital Cost";#N/A,#N/A,TRUE,"Income Statement";#N/A,#N/A,TRUE,"Cash Flows";#N/A,#N/A,TRUE,"Selldown";#N/A,#N/A,TRUE,"BookDep";#N/A,#N/A,TRUE,"Cash Taxes";#N/A,#N/A,TRUE,"O&amp;M";#N/A,#N/A,TRUE,"Graphs";#N/A,#N/A,TRUE,"Assumptions"}</definedName>
    <definedName name="wrn.Cashflow." hidden="1">{#N/A,#N/A,TRUE,"Cover";#N/A,#N/A,TRUE,"Inputs";#N/A,#N/A,TRUE,"Results";#N/A,#N/A,TRUE,"Stats";#N/A,#N/A,TRUE,"Capital Cost";#N/A,#N/A,TRUE,"Income Statement";#N/A,#N/A,TRUE,"Cash Flows";#N/A,#N/A,TRUE,"Selldown";#N/A,#N/A,TRUE,"BookDep";#N/A,#N/A,TRUE,"Cash Taxes";#N/A,#N/A,TRUE,"O&amp;M";#N/A,#N/A,TRUE,"Graphs";#N/A,#N/A,TRUE,"Assumptions"}</definedName>
    <definedName name="wrn.CF._.Statement." localSheetId="14" hidden="1">{"CashPrintArea",#N/A,FALSE,"Cash (c)"}</definedName>
    <definedName name="wrn.CF._.Statement." hidden="1">{"CashPrintArea",#N/A,FALSE,"Cash (c)"}</definedName>
    <definedName name="wrn.CF._.Statement._.Base._.Case." localSheetId="14" hidden="1">{"CashPrintArea",#N/A,FALSE,"Cash (c)"}</definedName>
    <definedName name="wrn.CF._.Statement._.Base._.Case." hidden="1">{"CashPrintArea",#N/A,FALSE,"Cash (c)"}</definedName>
    <definedName name="wrn.CGE" localSheetId="14"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_1" localSheetId="14" hidden="1">{#N/A,#N/A,TRUE,"CIN-11";#N/A,#N/A,TRUE,"CIN-13";#N/A,#N/A,TRUE,"CIN-14";#N/A,#N/A,TRUE,"CIN-16";#N/A,#N/A,TRUE,"CIN-17";#N/A,#N/A,TRUE,"CIN-18";#N/A,#N/A,TRUE,"CIN Earnings To Fixed Charges";#N/A,#N/A,TRUE,"CIN Financial Ratios";#N/A,#N/A,TRUE,"CIN-IS";#N/A,#N/A,TRUE,"CIN-BS";#N/A,#N/A,TRUE,"CIN-CS";#N/A,#N/A,TRUE,"Invest In Unconsol Subs"}</definedName>
    <definedName name="wrn.CGE_1" hidden="1">{#N/A,#N/A,TRUE,"CIN-11";#N/A,#N/A,TRUE,"CIN-13";#N/A,#N/A,TRUE,"CIN-14";#N/A,#N/A,TRUE,"CIN-16";#N/A,#N/A,TRUE,"CIN-17";#N/A,#N/A,TRUE,"CIN-18";#N/A,#N/A,TRUE,"CIN Earnings To Fixed Charges";#N/A,#N/A,TRUE,"CIN Financial Ratios";#N/A,#N/A,TRUE,"CIN-IS";#N/A,#N/A,TRUE,"CIN-BS";#N/A,#N/A,TRUE,"CIN-CS";#N/A,#N/A,TRUE,"Invest In Unconsol Subs"}</definedName>
    <definedName name="wrn.ChartSet." localSheetId="14"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lor._.Pages...change._.printer." localSheetId="14"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lor._.Pages...change._.printer."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mponent._.Analy." localSheetId="14"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14" hidden="1">{#N/A,#N/A,FALSE,"SUMMARY";#N/A,#N/A,FALSE,"INPUTDATA";#N/A,#N/A,FALSE,"Condenser Performance"}</definedName>
    <definedName name="wrn.Condenser._.Summary." hidden="1">{#N/A,#N/A,FALSE,"SUMMARY";#N/A,#N/A,FALSE,"INPUTDATA";#N/A,#N/A,FALSE,"Condenser Performance"}</definedName>
    <definedName name="wrn.contributory._.asset._.charges." localSheetId="14" hidden="1">{"contributory1",#N/A,FALSE,"Contributory Assets Detail";"contributory2",#N/A,FALSE,"Contributory Assets Detail"}</definedName>
    <definedName name="wrn.contributory._.asset._.charges." hidden="1">{"contributory1",#N/A,FALSE,"Contributory Assets Detail";"contributory2",#N/A,FALSE,"Contributory Assets Detail"}</definedName>
    <definedName name="wrn.contributory._.asset._.charges._1" localSheetId="14" hidden="1">{"contributory1",#N/A,FALSE,"Contributory Assets Detail";"contributory2",#N/A,FALSE,"Contributory Assets Detail"}</definedName>
    <definedName name="wrn.contributory._.asset._.charges._1" hidden="1">{"contributory1",#N/A,FALSE,"Contributory Assets Detail";"contributory2",#N/A,FALSE,"Contributory Assets Detail"}</definedName>
    <definedName name="wrn.COST." localSheetId="14" hidden="1">{#N/A,#N/A,FALSE,"T COST";#N/A,#N/A,FALSE,"COST_FH"}</definedName>
    <definedName name="wrn.COST." hidden="1">{#N/A,#N/A,FALSE,"T COST";#N/A,#N/A,FALSE,"COST_FH"}</definedName>
    <definedName name="wrn.CPB." localSheetId="14" hidden="1">{#N/A;#N/A;FALSE;"CPB"}</definedName>
    <definedName name="wrn.CPB." hidden="1">{#N/A;#N/A;FALSE;"CPB"}</definedName>
    <definedName name="wrn.Credit._.Summary." localSheetId="14" hidden="1">{#N/A;#N/A;FALSE;"Credit Summary"}</definedName>
    <definedName name="wrn.Credit._.Summary." hidden="1">{#N/A;#N/A;FALSE;"Credit Summary"}</definedName>
    <definedName name="wrn.DACOM._.광전송장치._.투찰가._.검토." localSheetId="14" hidden="1">{#N/A,#N/A,FALSE,"DAOCM 2차 검토"}</definedName>
    <definedName name="wrn.DACOM._.광전송장치._.투찰가._.검토." hidden="1">{#N/A,#N/A,FALSE,"DAOCM 2차 검토"}</definedName>
    <definedName name="wrn.Data._.dump." localSheetId="14" hidden="1">{"Input Data",#N/A,FALSE,"Input";"Income and Cash Flow",#N/A,FALSE,"Calculations"}</definedName>
    <definedName name="wrn.Data._.dump." hidden="1">{"Input Data",#N/A,FALSE,"Input";"Income and Cash Flow",#N/A,FALSE,"Calculations"}</definedName>
    <definedName name="wrn.DATABASE." localSheetId="14" hidden="1">{"DBINPUT1",#N/A,FALSE,"Database";"DBINPUT2",#N/A,FALSE,"Database"}</definedName>
    <definedName name="wrn.DATABASE." hidden="1">{"DBINPUT1",#N/A,FALSE,"Database";"DBINPUT2",#N/A,FALSE,"Database"}</definedName>
    <definedName name="wrn.DCF._.Valuation." localSheetId="14"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localSheetId="14" hidden="1">{"value box",#N/A,TRUE,"DPL Inc. Fin Statements";"unlevered free cash flows",#N/A,TRUE,"DPL Inc. Fin Statements"}</definedName>
    <definedName name="wrn.DCF._.Valuation._1" hidden="1">{"value box",#N/A,TRUE,"DPL Inc. Fin Statements";"unlevered free cash flows",#N/A,TRUE,"DPL Inc. Fin Statements"}</definedName>
    <definedName name="wrn.Debt." localSheetId="14" hidden="1">{"debt summary",#N/A,FALSE,"Debt";"loan details",#N/A,FALSE,"Debt"}</definedName>
    <definedName name="wrn.Debt." hidden="1">{"debt summary",#N/A,FALSE,"Debt";"loan details",#N/A,FALSE,"Debt"}</definedName>
    <definedName name="wrn.Debt._1" localSheetId="14" hidden="1">{"debt summary",#N/A,FALSE,"Debt";"loan details",#N/A,FALSE,"Debt"}</definedName>
    <definedName name="wrn.Debt._1" hidden="1">{"debt summary",#N/A,FALSE,"Debt";"loan details",#N/A,FALSE,"Debt"}</definedName>
    <definedName name="wrn.Deferral._.Forecast." localSheetId="14"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ltek._.Upload." localSheetId="14" hidden="1">{#N/A;#N/A;FALSE;"Delt Data"}</definedName>
    <definedName name="wrn.Deltek._.Upload." hidden="1">{#N/A;#N/A;FALSE;"Delt Data"}</definedName>
    <definedName name="wrn.DetailThru2007." localSheetId="14"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14"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14"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14"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ocumentation." localSheetId="14" hidden="1">{"document1",#N/A,FALSE,"Documentation";"document2",#N/A,FALSE,"Documentation"}</definedName>
    <definedName name="wrn.documentation." hidden="1">{"document1",#N/A,FALSE,"Documentation";"document2",#N/A,FALSE,"Documentation"}</definedName>
    <definedName name="wrn.documentation._1" localSheetId="14" hidden="1">{"document1",#N/A,FALSE,"Documentation";"document2",#N/A,FALSE,"Documentation"}</definedName>
    <definedName name="wrn.documentation._1" hidden="1">{"document1",#N/A,FALSE,"Documentation";"document2",#N/A,FALSE,"Documentation"}</definedName>
    <definedName name="wrn.Earnings._.Model." localSheetId="1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1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R." localSheetId="14" hidden="1">{#N/A,#N/A,FALSE,"schA"}</definedName>
    <definedName name="wrn.ECR." hidden="1">{#N/A,#N/A,FALSE,"schA"}</definedName>
    <definedName name="wrn.ECR._1" localSheetId="14" hidden="1">{#N/A,#N/A,FALSE,"schA"}</definedName>
    <definedName name="wrn.ECR._1" hidden="1">{#N/A,#N/A,FALSE,"schA"}</definedName>
    <definedName name="wrn.ECR._1_1" localSheetId="14" hidden="1">{#N/A,#N/A,FALSE,"schA"}</definedName>
    <definedName name="wrn.ECR._1_1" hidden="1">{#N/A,#N/A,FALSE,"schA"}</definedName>
    <definedName name="wrn.ECR._1_2" localSheetId="14" hidden="1">{#N/A,#N/A,FALSE,"schA"}</definedName>
    <definedName name="wrn.ECR._1_2" hidden="1">{#N/A,#N/A,FALSE,"schA"}</definedName>
    <definedName name="wrn.ECR._1_3" localSheetId="14" hidden="1">{#N/A,#N/A,FALSE,"schA"}</definedName>
    <definedName name="wrn.ECR._1_3" hidden="1">{#N/A,#N/A,FALSE,"schA"}</definedName>
    <definedName name="wrn.ECR._2" localSheetId="14" hidden="1">{#N/A,#N/A,FALSE,"schA"}</definedName>
    <definedName name="wrn.ECR._2" hidden="1">{#N/A,#N/A,FALSE,"schA"}</definedName>
    <definedName name="wrn.ECR._2_1" localSheetId="14" hidden="1">{#N/A,#N/A,FALSE,"schA"}</definedName>
    <definedName name="wrn.ECR._2_1" hidden="1">{#N/A,#N/A,FALSE,"schA"}</definedName>
    <definedName name="wrn.ECR._2_2" localSheetId="14" hidden="1">{#N/A,#N/A,FALSE,"schA"}</definedName>
    <definedName name="wrn.ECR._2_2" hidden="1">{#N/A,#N/A,FALSE,"schA"}</definedName>
    <definedName name="wrn.ECR._2_3" localSheetId="14" hidden="1">{#N/A,#N/A,FALSE,"schA"}</definedName>
    <definedName name="wrn.ECR._2_3" hidden="1">{#N/A,#N/A,FALSE,"schA"}</definedName>
    <definedName name="wrn.ECR._3" localSheetId="14" hidden="1">{#N/A,#N/A,FALSE,"schA"}</definedName>
    <definedName name="wrn.ECR._3" hidden="1">{#N/A,#N/A,FALSE,"schA"}</definedName>
    <definedName name="wrn.ECR._3_1" localSheetId="14" hidden="1">{#N/A,#N/A,FALSE,"schA"}</definedName>
    <definedName name="wrn.ECR._3_1" hidden="1">{#N/A,#N/A,FALSE,"schA"}</definedName>
    <definedName name="wrn.ECR._3_2" localSheetId="14" hidden="1">{#N/A,#N/A,FALSE,"schA"}</definedName>
    <definedName name="wrn.ECR._3_2" hidden="1">{#N/A,#N/A,FALSE,"schA"}</definedName>
    <definedName name="wrn.ECR._3_3" localSheetId="14" hidden="1">{#N/A,#N/A,FALSE,"schA"}</definedName>
    <definedName name="wrn.ECR._3_3" hidden="1">{#N/A,#N/A,FALSE,"schA"}</definedName>
    <definedName name="wrn.ECR._4" localSheetId="14" hidden="1">{#N/A,#N/A,FALSE,"schA"}</definedName>
    <definedName name="wrn.ECR._4" hidden="1">{#N/A,#N/A,FALSE,"schA"}</definedName>
    <definedName name="wrn.ECR._4_1" localSheetId="14" hidden="1">{#N/A,#N/A,FALSE,"schA"}</definedName>
    <definedName name="wrn.ECR._4_1" hidden="1">{#N/A,#N/A,FALSE,"schA"}</definedName>
    <definedName name="wrn.ECR._4_2" localSheetId="14" hidden="1">{#N/A,#N/A,FALSE,"schA"}</definedName>
    <definedName name="wrn.ECR._4_2" hidden="1">{#N/A,#N/A,FALSE,"schA"}</definedName>
    <definedName name="wrn.ECR._4_3" localSheetId="14" hidden="1">{#N/A,#N/A,FALSE,"schA"}</definedName>
    <definedName name="wrn.ECR._4_3" hidden="1">{#N/A,#N/A,FALSE,"schA"}</definedName>
    <definedName name="wrn.ECR._5" localSheetId="14" hidden="1">{#N/A,#N/A,FALSE,"schA"}</definedName>
    <definedName name="wrn.ECR._5" hidden="1">{#N/A,#N/A,FALSE,"schA"}</definedName>
    <definedName name="wrn.ECR._5_1" localSheetId="14" hidden="1">{#N/A,#N/A,FALSE,"schA"}</definedName>
    <definedName name="wrn.ECR._5_1" hidden="1">{#N/A,#N/A,FALSE,"schA"}</definedName>
    <definedName name="wrn.ECR._5_2" localSheetId="14" hidden="1">{#N/A,#N/A,FALSE,"schA"}</definedName>
    <definedName name="wrn.ECR._5_2" hidden="1">{#N/A,#N/A,FALSE,"schA"}</definedName>
    <definedName name="wrn.ECR._5_3" localSheetId="14" hidden="1">{#N/A,#N/A,FALSE,"schA"}</definedName>
    <definedName name="wrn.ECR._5_3" hidden="1">{#N/A,#N/A,FALSE,"schA"}</definedName>
    <definedName name="wrn.Engr._.Summary." localSheetId="14"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14" hidden="1">{#N/A,#N/A,FALSE,"INPUTDATA";#N/A,#N/A,FALSE,"SUMMARY"}</definedName>
    <definedName name="wrn.Exec._.Summary." hidden="1">{#N/A,#N/A,FALSE,"INPUTDATA";#N/A,#N/A,FALSE,"SUMMARY"}</definedName>
    <definedName name="wrn.Exec1._.Summary" localSheetId="14" hidden="1">{#N/A,#N/A,FALSE,"INPUTDATA";#N/A,#N/A,FALSE,"SUMMARY"}</definedName>
    <definedName name="wrn.Exec1._.Summary" hidden="1">{#N/A,#N/A,FALSE,"INPUTDATA";#N/A,#N/A,FALSE,"SUMMARY"}</definedName>
    <definedName name="wrn.Exhibit_draft_report." localSheetId="14" hidden="1">{"Historic",#N/A,FALSE,"Historic IS";"BS",#N/A,FALSE,"DCF BS conversion";"Market_summary_2",#N/A,FALSE,"Market summary";"GCM_summary",#N/A,FALSE,"Market approach";"DCF",#N/A,FALSE,"DCF Projected IS unlevered";"DCF_value",#N/A,FALSE,"DCF Indications of value"}</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_draft_report._1" localSheetId="14" hidden="1">{"Historic",#N/A,FALSE,"Historic IS";"BS",#N/A,FALSE,"DCF BS conversion";"Market_summary_2",#N/A,FALSE,"Market summary";"GCM_summary",#N/A,FALSE,"Market approach";"DCF",#N/A,FALSE,"DCF Projected IS unlevered";"DCF_value",#N/A,FALSE,"DCF Indications of value"}</definedName>
    <definedName name="wrn.Exhibit_draft_report._1" hidden="1">{"Historic",#N/A,FALSE,"Historic IS";"BS",#N/A,FALSE,"DCF BS conversion";"Market_summary_2",#N/A,FALSE,"Market summary";"GCM_summary",#N/A,FALSE,"Market approach";"DCF",#N/A,FALSE,"DCF Projected IS unlevered";"DCF_value",#N/A,FALSE,"DCF Indications of value"}</definedName>
    <definedName name="wrn.EXHIBITS." localSheetId="14"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14"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CB." localSheetId="14" hidden="1">{"FCB_ALL";#N/A;FALSE;"FCB"}</definedName>
    <definedName name="wrn.FCB." hidden="1">{"FCB_ALL";#N/A;FALSE;"FCB"}</definedName>
    <definedName name="wrn.fcb2" localSheetId="14" hidden="1">{"FCB_ALL";#N/A;FALSE;"FCB"}</definedName>
    <definedName name="wrn.fcb2" hidden="1">{"FCB_ALL";#N/A;FALSE;"FCB"}</definedName>
    <definedName name="wrn.Filing." localSheetId="1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ncials." localSheetId="14" hidden="1">{#N/A,#N/A,TRUE,"Income Statement";#N/A,#N/A,TRUE,"Balance Sheet";#N/A,#N/A,TRUE,"Cash Flow"}</definedName>
    <definedName name="wrn.Financials." hidden="1">{#N/A,#N/A,TRUE,"Income Statement";#N/A,#N/A,TRUE,"Balance Sheet";#N/A,#N/A,TRUE,"Cash Flow"}</definedName>
    <definedName name="wrn.Financials._1" localSheetId="14" hidden="1">{#N/A,#N/A,TRUE,"Income Statement";#N/A,#N/A,TRUE,"Balance Sheet";#N/A,#N/A,TRUE,"Cash Flow"}</definedName>
    <definedName name="wrn.Financials._1" hidden="1">{#N/A,#N/A,TRUE,"Income Statement";#N/A,#N/A,TRUE,"Balance Sheet";#N/A,#N/A,TRUE,"Cash Flow"}</definedName>
    <definedName name="wrn.For._.filling._.out._.assessments." localSheetId="14" hidden="1">{"Print Empty Template",#N/A,FALSE,"Input"}</definedName>
    <definedName name="wrn.For._.filling._.out._.assessments." hidden="1">{"Print Empty Template",#N/A,FALSE,"Input"}</definedName>
    <definedName name="wrn.for._.TenneT." localSheetId="1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ECAST._.ONLY." localSheetId="14"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ll._.Report." localSheetId="14" hidden="1">{#N/A,#N/A,FALSE,"Budget";#N/A,#N/A,FALSE,"Balance Sheet";#N/A,#N/A,FALSE,"Cash Flow"}</definedName>
    <definedName name="wrn.Full._.Report." hidden="1">{#N/A,#N/A,FALSE,"Budget";#N/A,#N/A,FALSE,"Balance Sheet";#N/A,#N/A,FALSE,"Cash Flow"}</definedName>
    <definedName name="wrn.Full._.Report._1" localSheetId="14" hidden="1">{#N/A,#N/A,FALSE,"Budget";#N/A,#N/A,FALSE,"Balance Sheet";#N/A,#N/A,FALSE,"Cash Flow"}</definedName>
    <definedName name="wrn.Full._.Report._1" hidden="1">{#N/A,#N/A,FALSE,"Budget";#N/A,#N/A,FALSE,"Balance Sheet";#N/A,#N/A,FALSE,"Cash Flow"}</definedName>
    <definedName name="wrn.FY97SBP." localSheetId="14" hidden="1">{#N/A,#N/A,FALSE,"FY97";#N/A,#N/A,FALSE,"FY98";#N/A,#N/A,FALSE,"FY99";#N/A,#N/A,FALSE,"FY00";#N/A,#N/A,FALSE,"FY01"}</definedName>
    <definedName name="wrn.FY97SBP." hidden="1">{#N/A,#N/A,FALSE,"FY97";#N/A,#N/A,FALSE,"FY98";#N/A,#N/A,FALSE,"FY99";#N/A,#N/A,FALSE,"FY00";#N/A,#N/A,FALSE,"FY01"}</definedName>
    <definedName name="wrn.FY97SBP._1" localSheetId="14" hidden="1">{#N/A,#N/A,FALSE,"FY97";#N/A,#N/A,FALSE,"FY98";#N/A,#N/A,FALSE,"FY99";#N/A,#N/A,FALSE,"FY00";#N/A,#N/A,FALSE,"FY01"}</definedName>
    <definedName name="wrn.FY97SBP._1" hidden="1">{#N/A,#N/A,FALSE,"FY97";#N/A,#N/A,FALSE,"FY98";#N/A,#N/A,FALSE,"FY99";#N/A,#N/A,FALSE,"FY00";#N/A,#N/A,FALSE,"FY01"}</definedName>
    <definedName name="wrn.Garage." localSheetId="14" hidden="1">{#N/A,#N/A,FALSE,"Garage Assumpt 1";#N/A,#N/A,FALSE,"Garage Op Proj";#N/A,#N/A,FALSE,"Hist I&amp;E";#N/A,#N/A,FALSE,"Garage Lease"}</definedName>
    <definedName name="wrn.Garage." hidden="1">{#N/A,#N/A,FALSE,"Garage Assumpt 1";#N/A,#N/A,FALSE,"Garage Op Proj";#N/A,#N/A,FALSE,"Hist I&amp;E";#N/A,#N/A,FALSE,"Garage Lease"}</definedName>
    <definedName name="wrn.General._.Information." localSheetId="14" hidden="1">{#N/A,#N/A,FALSE,"Input 2 - Sources of Funds"}</definedName>
    <definedName name="wrn.General._.Information." hidden="1">{#N/A,#N/A,FALSE,"Input 2 - Sources of Funds"}</definedName>
    <definedName name="wrn.GIS." localSheetId="14" hidden="1">{#N/A;#N/A;FALSE;"GIS"}</definedName>
    <definedName name="wrn.GIS." hidden="1">{#N/A;#N/A;FALSE;"GIS"}</definedName>
    <definedName name="wrn.gross._.margin._.detail." localSheetId="14" hidden="1">{"gross_margin1",#N/A,FALSE,"Gross Margin Detail";"gross_margin2",#N/A,FALSE,"Gross Margin Detail"}</definedName>
    <definedName name="wrn.gross._.margin._.detail." hidden="1">{"gross_margin1",#N/A,FALSE,"Gross Margin Detail";"gross_margin2",#N/A,FALSE,"Gross Margin Detail"}</definedName>
    <definedName name="wrn.gross._.margin._.detail._1" localSheetId="14" hidden="1">{"gross_margin1",#N/A,FALSE,"Gross Margin Detail";"gross_margin2",#N/A,FALSE,"Gross Margin Detail"}</definedName>
    <definedName name="wrn.gross._.margin._.detail._1" hidden="1">{"gross_margin1",#N/A,FALSE,"Gross Margin Detail";"gross_margin2",#N/A,FALSE,"Gross Margin Detail"}</definedName>
    <definedName name="wrn.Hist._.InE." localSheetId="14" hidden="1">{#N/A,#N/A,FALSE,"Hist I&amp;E - Consol";#N/A,#N/A,FALSE,"Hist I&amp;E - Lakes";#N/A,#N/A,FALSE,"Hist I&amp;E - Chabot";#N/A,#N/A,FALSE,"Hist I&amp;E - Diablo"}</definedName>
    <definedName name="wrn.Hist._.InE." hidden="1">{#N/A,#N/A,FALSE,"Hist I&amp;E - Consol";#N/A,#N/A,FALSE,"Hist I&amp;E - Lakes";#N/A,#N/A,FALSE,"Hist I&amp;E - Chabot";#N/A,#N/A,FALSE,"Hist I&amp;E - Diablo"}</definedName>
    <definedName name="wrn.Hist._.InE2." localSheetId="14" hidden="1">{#N/A,#N/A,FALSE,"Hist I&amp;E - #2";#N/A,#N/A,FALSE,"Hist I&amp;E - #3";#N/A,#N/A,FALSE,"Hist I&amp;E - #4";#N/A,#N/A,FALSE,"Hist I&amp;E - #5";#N/A,#N/A,FALSE,"Hist I&amp;E - #6";#N/A,#N/A,FALSE,"Hist I&amp;E - #8";#N/A,#N/A,FALSE,"Hist I&amp;E - #9";#N/A,#N/A,FALSE,"Hist I&amp;E - #10"}</definedName>
    <definedName name="wrn.Hist._.InE2." hidden="1">{#N/A,#N/A,FALSE,"Hist I&amp;E - #2";#N/A,#N/A,FALSE,"Hist I&amp;E - #3";#N/A,#N/A,FALSE,"Hist I&amp;E - #4";#N/A,#N/A,FALSE,"Hist I&amp;E - #5";#N/A,#N/A,FALSE,"Hist I&amp;E - #6";#N/A,#N/A,FALSE,"Hist I&amp;E - #8";#N/A,#N/A,FALSE,"Hist I&amp;E - #9";#N/A,#N/A,FALSE,"Hist I&amp;E - #10"}</definedName>
    <definedName name="wrn.Historical._.Cost._.PWC." localSheetId="14"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14"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istorical._.performance." localSheetId="14" hidden="1">{"historical acquirer",#N/A,FALSE,"Historical Performance";"historical target",#N/A,FALSE,"Historical Performance"}</definedName>
    <definedName name="wrn.historical._.performance." hidden="1">{"historical acquirer",#N/A,FALSE,"Historical Performance";"historical target",#N/A,FALSE,"Historical Performance"}</definedName>
    <definedName name="wrn.historical._.performance._1" localSheetId="14" hidden="1">{"historical acquirer",#N/A,FALSE,"Historical Performance";"historical target",#N/A,FALSE,"Historical Performance"}</definedName>
    <definedName name="wrn.historical._.performance._1" hidden="1">{"historical acquirer",#N/A,FALSE,"Historical Performance";"historical target",#N/A,FALSE,"Historical Performance"}</definedName>
    <definedName name="wrn.HLP._.Detail." localSheetId="14"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HNZ." localSheetId="14" hidden="1">{#N/A;#N/A;FALSE;"HNZ"}</definedName>
    <definedName name="wrn.HNZ." hidden="1">{#N/A;#N/A;FALSE;"HNZ"}</definedName>
    <definedName name="wrn.Ilijan._.Print."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 localSheetId="14" hidden="1">{#N/A,#N/A,TRUE,"Income";#N/A,#N/A,TRUE,"IncomeDetail";#N/A,#N/A,TRUE,"Balance";#N/A,#N/A,TRUE,"BalDetail"}</definedName>
    <definedName name="wrn.Income." hidden="1">{#N/A,#N/A,TRUE,"Income";#N/A,#N/A,TRUE,"IncomeDetail";#N/A,#N/A,TRUE,"Balance";#N/A,#N/A,TRUE,"BalDetail"}</definedName>
    <definedName name="wrn.INCOME._.STATEMENT." localSheetId="14" hidden="1">{"INCOME STATEMENT",#N/A,FALSE,"Income Statement"}</definedName>
    <definedName name="wrn.INCOME._.STATEMENT." hidden="1">{"INCOME STATEMENT",#N/A,FALSE,"Income Statement"}</definedName>
    <definedName name="wrn.INCOME._.STATEMENT._1" localSheetId="14" hidden="1">{"INCOME STATEMENT",#N/A,FALSE,"Income Statement"}</definedName>
    <definedName name="wrn.INCOME._.STATEMENT._1" hidden="1">{"INCOME STATEMENT",#N/A,FALSE,"Income Statement"}</definedName>
    <definedName name="wrn.Income._.Statements." localSheetId="14"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ome._.Statements."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r.._.CF._.Statement." localSheetId="14" hidden="1">{"IncrCashPrintArea",#N/A,FALSE,"Incr_CF"}</definedName>
    <definedName name="wrn.Incr.._.CF._.Statement." hidden="1">{"IncrCashPrintArea",#N/A,FALSE,"Incr_CF"}</definedName>
    <definedName name="wrn.Incr.._.Profitability._.Indicators." localSheetId="14" hidden="1">{"IncrProfPrintArea",#N/A,FALSE,"Incr_Prof"}</definedName>
    <definedName name="wrn.Incr.._.Profitability._.Indicators." hidden="1">{"IncrProfPrintArea",#N/A,FALSE,"Incr_Prof"}</definedName>
    <definedName name="wrn.input._.and._.output." localSheetId="14"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14"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INFO." localSheetId="14" hidden="1">{"Input",#N/A,FALSE,"INPUT"}</definedName>
    <definedName name="wrn.INPUT._.INFO." hidden="1">{"Input",#N/A,FALSE,"INPUT"}</definedName>
    <definedName name="wrn.input._.sheet." localSheetId="14" hidden="1">{#N/A,#N/A,FALSE,"TICKERS INPUT SHEET"}</definedName>
    <definedName name="wrn.input._.sheet." hidden="1">{#N/A,#N/A,FALSE,"TICKERS INPUT SHEET"}</definedName>
    <definedName name="wrn.input._.sheet._1" localSheetId="14" hidden="1">{#N/A,#N/A,FALSE,"TICKERS INPUT SHEET"}</definedName>
    <definedName name="wrn.input._.sheet._1" hidden="1">{#N/A,#N/A,FALSE,"TICKERS INPUT SHEET"}</definedName>
    <definedName name="wrn.Introduction." localSheetId="14"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PO._.Valuation." localSheetId="14" hidden="1">{"assumptions",#N/A,FALSE,"Scenario 1";"valuation",#N/A,FALSE,"Scenario 1"}</definedName>
    <definedName name="wrn.IPO._.Valuation." hidden="1">{"assumptions",#N/A,FALSE,"Scenario 1";"valuation",#N/A,FALSE,"Scenario 1"}</definedName>
    <definedName name="wrn.IPO._.Valuation._1" localSheetId="14" hidden="1">{"assumptions",#N/A,FALSE,"Scenario 1";"valuation",#N/A,FALSE,"Scenario 1"}</definedName>
    <definedName name="wrn.IPO._.Valuation._1" hidden="1">{"assumptions",#N/A,FALSE,"Scenario 1";"valuation",#N/A,FALSE,"Scenario 1"}</definedName>
    <definedName name="wrn.IRR." localSheetId="14" hidden="1">{"IRR Benefits",#N/A,FALSE,"IRR";"Tax Credits",#N/A,FALSE,"IRR"}</definedName>
    <definedName name="wrn.IRR." hidden="1">{"IRR Benefits",#N/A,FALSE,"IRR";"Tax Credits",#N/A,FALSE,"IRR"}</definedName>
    <definedName name="wrn.IRR._.CORP._.7." localSheetId="14" hidden="1">{"IRR",#N/A,FALSE,"Corp 7 IRR";"Input",#N/A,FALSE,"Corp 7 IRR"}</definedName>
    <definedName name="wrn.IRR._.CORP._.7." hidden="1">{"IRR",#N/A,FALSE,"Corp 7 IRR";"Input",#N/A,FALSE,"Corp 7 IRR"}</definedName>
    <definedName name="wrn.K." localSheetId="14" hidden="1">{#N/A;#N/A;FALSE;"K"}</definedName>
    <definedName name="wrn.K." hidden="1">{#N/A;#N/A;FALSE;"K"}</definedName>
    <definedName name="wrn.Kristi" localSheetId="14" hidden="1">{#N/A,#N/A,TRUE,"Income";#N/A,#N/A,TRUE,"IncomeDetail";#N/A,#N/A,TRUE,"Balance";#N/A,#N/A,TRUE,"BalDetail"}</definedName>
    <definedName name="wrn.Kristi" hidden="1">{#N/A,#N/A,TRUE,"Income";#N/A,#N/A,TRUE,"IncomeDetail";#N/A,#N/A,TRUE,"Balance";#N/A,#N/A,TRUE,"BalDetail"}</definedName>
    <definedName name="wrn.LBO._.Summary." localSheetId="14" hidden="1">{"LBO Summary",#N/A,FALSE,"Summary"}</definedName>
    <definedName name="wrn.LBO._.Summary." hidden="1">{"LBO Summary",#N/A,FALSE,"Summary"}</definedName>
    <definedName name="wrn.LBO._.Summary._1" localSheetId="14" hidden="1">{"LBO Summary",#N/A,FALSE,"Summary"}</definedName>
    <definedName name="wrn.LBO._.Summary._1" hidden="1">{"LBO Summary",#N/A,FALSE,"Summary"}</definedName>
    <definedName name="wrn.Leases.xls." localSheetId="14" hidden="1">{#N/A,#N/A,FALSE,"Initial Year";#N/A,#N/A,FALSE,"Historical";#N/A,#N/A,FALSE,"balsheet";#N/A,#N/A,FALSE,"incstate";#N/A,#N/A,FALSE,"Fleet"}</definedName>
    <definedName name="wrn.Leases.xls." hidden="1">{#N/A,#N/A,FALSE,"Initial Year";#N/A,#N/A,FALSE,"Historical";#N/A,#N/A,FALSE,"balsheet";#N/A,#N/A,FALSE,"incstate";#N/A,#N/A,FALSE,"Fleet"}</definedName>
    <definedName name="wrn.Leases.xls._1" localSheetId="14" hidden="1">{#N/A,#N/A,FALSE,"Initial Year";#N/A,#N/A,FALSE,"Historical";#N/A,#N/A,FALSE,"balsheet";#N/A,#N/A,FALSE,"incstate";#N/A,#N/A,FALSE,"Fleet"}</definedName>
    <definedName name="wrn.Leases.xls._1" hidden="1">{#N/A,#N/A,FALSE,"Initial Year";#N/A,#N/A,FALSE,"Historical";#N/A,#N/A,FALSE,"balsheet";#N/A,#N/A,FALSE,"incstate";#N/A,#N/A,FALSE,"Fleet"}</definedName>
    <definedName name="wrn.Manulife._.Reinsurance._.Ltd.._.Futures._.Information." localSheetId="14" hidden="1">{#N/A,#N/A,FALSE,"Open_Positions";#N/A,#N/A,FALSE,"Closed_Positions";#N/A,#N/A,FALSE,"Position_at_Dec_02"}</definedName>
    <definedName name="wrn.Manulife._.Reinsurance._.Ltd.._.Futures._.Information." hidden="1">{#N/A,#N/A,FALSE,"Open_Positions";#N/A,#N/A,FALSE,"Closed_Positions";#N/A,#N/A,FALSE,"Position_at_Dec_02"}</definedName>
    <definedName name="wrn.Mason._.Deliverables." localSheetId="14"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on._.Deliverables._1" localSheetId="14"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ATRICES._.and._.CFs." localSheetId="14" hidden="1">{#N/A,#N/A,FALSE,"Assumptions";#N/A,#N/A,FALSE,"Consol CF";#N/A,#N/A,FALSE,"matx B4 DS";#N/A,#N/A,FALSE,"Hacienda CF";#N/A,#N/A,FALSE,"matx B4 DS Hac";#N/A,#N/A,FALSE,"Chabot CF";#N/A,#N/A,FALSE,"matx B4 DS Chabot";#N/A,#N/A,FALSE,"Diablo CF";#N/A,#N/A,FALSE,"matx B4 DS Diablo"}</definedName>
    <definedName name="wrn.MATRICES._.and._.CFs." hidden="1">{#N/A,#N/A,FALSE,"Assumptions";#N/A,#N/A,FALSE,"Consol CF";#N/A,#N/A,FALSE,"matx B4 DS";#N/A,#N/A,FALSE,"Hacienda CF";#N/A,#N/A,FALSE,"matx B4 DS Hac";#N/A,#N/A,FALSE,"Chabot CF";#N/A,#N/A,FALSE,"matx B4 DS Chabot";#N/A,#N/A,FALSE,"Diablo CF";#N/A,#N/A,FALSE,"matx B4 DS Diablo"}</definedName>
    <definedName name="wrn.MATRICIES._.ONLY." localSheetId="14" hidden="1">{#N/A,#N/A,FALSE,"matx B4 DS";#N/A,#N/A,FALSE,"matx B4 DS Hac";#N/A,#N/A,FALSE,"matx B4 DS Chabot";#N/A,#N/A,FALSE,"matx B4 DS Diablo"}</definedName>
    <definedName name="wrn.MATRICIES._.ONLY." hidden="1">{#N/A,#N/A,FALSE,"matx B4 DS";#N/A,#N/A,FALSE,"matx B4 DS Hac";#N/A,#N/A,FALSE,"matx B4 DS Chabot";#N/A,#N/A,FALSE,"matx B4 DS Diablo"}</definedName>
    <definedName name="wrn.May._.21." localSheetId="14"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14" hidden="1">{#N/A;#N/A;FALSE;"MCCRK"}</definedName>
    <definedName name="wrn.MCCRK." hidden="1">{#N/A;#N/A;FALSE;"MCCRK"}</definedName>
    <definedName name="wrn.Model." localSheetId="14" hidden="1">{#N/A,#N/A,FALSE,"Cover";#N/A,#N/A,FALSE,"LUMI";#N/A,#N/A,FALSE,"COMD";#N/A,#N/A,FALSE,"Valuation";#N/A,#N/A,FALSE,"Assumptions";#N/A,#N/A,FALSE,"Pooling";#N/A,#N/A,FALSE,"BalanceSheet"}</definedName>
    <definedName name="wrn.Model." hidden="1">{#N/A,#N/A,FALSE,"Cover";#N/A,#N/A,FALSE,"LUMI";#N/A,#N/A,FALSE,"COMD";#N/A,#N/A,FALSE,"Valuation";#N/A,#N/A,FALSE,"Assumptions";#N/A,#N/A,FALSE,"Pooling";#N/A,#N/A,FALSE,"BalanceSheet"}</definedName>
    <definedName name="wrn.Model._1" localSheetId="14" hidden="1">{#N/A,#N/A,FALSE,"Cover";#N/A,#N/A,FALSE,"LUMI";#N/A,#N/A,FALSE,"COMD";#N/A,#N/A,FALSE,"Valuation";#N/A,#N/A,FALSE,"Assumptions";#N/A,#N/A,FALSE,"Pooling";#N/A,#N/A,FALSE,"BalanceSheet"}</definedName>
    <definedName name="wrn.Model._1" hidden="1">{#N/A,#N/A,FALSE,"Cover";#N/A,#N/A,FALSE,"LUMI";#N/A,#N/A,FALSE,"COMD";#N/A,#N/A,FALSE,"Valuation";#N/A,#N/A,FALSE,"Assumptions";#N/A,#N/A,FALSE,"Pooling";#N/A,#N/A,FALSE,"BalanceSheet"}</definedName>
    <definedName name="wrn.MODELS." localSheetId="14" hidden="1">{"QTRINC",#N/A,FALSE,"QTRINC";"MARGIN",#N/A,FALSE,"MARGIN";"SALES1",#N/A,FALSE,"SALES";"SALES2",#N/A,FALSE,"SALES";"CASHFLOW",#N/A,FALSE,"CASHFLOW"}</definedName>
    <definedName name="wrn.MODELS." hidden="1">{"QTRINC",#N/A,FALSE,"QTRINC";"MARGIN",#N/A,FALSE,"MARGIN";"SALES1",#N/A,FALSE,"SALES";"SALES2",#N/A,FALSE,"SALES";"CASHFLOW",#N/A,FALSE,"CASHFLOW"}</definedName>
    <definedName name="wrn.MODELS._1" localSheetId="14"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onthly._.Report." localSheetId="14" hidden="1">{#N/A,#N/A,FALSE,"Summary Page",#N/A,#N/A;FALSE,"Collections Listing",#N/A,#N/A,FALSE,"Lessee 60 days past due";#N/A,#N/A,FALSE,"Revenues--Lend Base JP Morgan",#N/A,#N/A;FALSE,"JP Morgan Debt Amort Schedule",#N/A,#N/A,FALSE,"Covenant Analysis"}</definedName>
    <definedName name="wrn.Monthly._.Report." hidden="1">{#N/A,#N/A,FALSE,"Summary Page",#N/A,#N/A;FALSE,"Collections Listing",#N/A,#N/A,FALSE,"Lessee 60 days past due";#N/A,#N/A,FALSE,"Revenues--Lend Base JP Morgan",#N/A,#N/A;FALSE,"JP Morgan Debt Amort Schedule",#N/A,#N/A,FALSE,"Covenant Analysis"}</definedName>
    <definedName name="wrn.Multiples._.Calculation." localSheetId="14" hidden="1">{#N/A,#N/A,FALSE,"GCM Data Sum";#N/A,#N/A,FALSE,"TIC-Calculation";#N/A,#N/A,FALSE,"TIC  Multiples";#N/A,#N/A,FALSE,"P-E &amp; Price to Book Multiples";#N/A,#N/A,FALSE,"Margins-EBITDA-to-Growth"}</definedName>
    <definedName name="wrn.Multiples._.Calculation." hidden="1">{#N/A,#N/A,FALSE,"GCM Data Sum";#N/A,#N/A,FALSE,"TIC-Calculation";#N/A,#N/A,FALSE,"TIC  Multiples";#N/A,#N/A,FALSE,"P-E &amp; Price to Book Multiples";#N/A,#N/A,FALSE,"Margins-EBITDA-to-Growth"}</definedName>
    <definedName name="wrn.Multiples._.Calculation._1" localSheetId="14" hidden="1">{#N/A,#N/A,FALSE,"GCM Data Sum";#N/A,#N/A,FALSE,"TIC-Calculation";#N/A,#N/A,FALSE,"TIC  Multiples";#N/A,#N/A,FALSE,"P-E &amp; Price to Book Multiples";#N/A,#N/A,FALSE,"Margins-EBITDA-to-Growth"}</definedName>
    <definedName name="wrn.Multiples._.Calculation._1" hidden="1">{#N/A,#N/A,FALSE,"GCM Data Sum";#N/A,#N/A,FALSE,"TIC-Calculation";#N/A,#N/A,FALSE,"TIC  Multiples";#N/A,#N/A,FALSE,"P-E &amp; Price to Book Multiples";#N/A,#N/A,FALSE,"Margins-EBITDA-to-Growth"}</definedName>
    <definedName name="wrn.NA." localSheetId="14" hidden="1">{#N/A;#N/A;FALSE;"NA"}</definedName>
    <definedName name="wrn.NA." hidden="1">{#N/A;#N/A;FALSE;"NA"}</definedName>
    <definedName name="wrn.NT_T._.Manpower._.by._.Department." localSheetId="14"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NT_T._.Manpower._.by._.Department."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ops._.costs." localSheetId="14"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ps._.costs._1" localSheetId="14"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localSheetId="14" hidden="1">{"calspreads",#N/A,FALSE,"Sheet1";"curves",#N/A,FALSE,"Sheet1";"libor",#N/A,FALSE,"Sheet1"}</definedName>
    <definedName name="wrn.Output." hidden="1">{"calspreads",#N/A,FALSE,"Sheet1";"curves",#N/A,FALSE,"Sheet1";"libor",#N/A,FALSE,"Sheet1"}</definedName>
    <definedName name="wrn.PARTNERS._.CAPITAL._.STMT." localSheetId="14" hidden="1">{"PARTNERS CAPITAL STMT",#N/A,FALSE,"Partners Capital"}</definedName>
    <definedName name="wrn.PARTNERS._.CAPITAL._.STMT." hidden="1">{"PARTNERS CAPITAL STMT",#N/A,FALSE,"Partners Capital"}</definedName>
    <definedName name="wrn.PARTNERS._.CAPITAL._.STMT._1" localSheetId="14" hidden="1">{"PARTNERS CAPITAL STMT",#N/A,FALSE,"Partners Capital"}</definedName>
    <definedName name="wrn.PARTNERS._.CAPITAL._.STMT._1" hidden="1">{"PARTNERS CAPITAL STMT",#N/A,FALSE,"Partners Capital"}</definedName>
    <definedName name="wrn.print." localSheetId="14" hidden="1">{#N/A,#N/A,FALSE,"Inv. in cons subs";#N/A,#N/A,FALSE,"Intercomp.";#N/A,#N/A,FALSE,"Common Stock";#N/A,#N/A,FALSE,"Beg. or year re";#N/A,#N/A,FALSE,"Inv. NC sub-undist"}</definedName>
    <definedName name="wrn.print." hidden="1">{#N/A,#N/A,FALSE,"Inv. in cons subs";#N/A,#N/A,FALSE,"Intercomp.";#N/A,#N/A,FALSE,"Common Stock";#N/A,#N/A,FALSE,"Beg. or year re";#N/A,#N/A,FALSE,"Inv. NC sub-undist"}</definedName>
    <definedName name="wrn.PRINT._.ALL." localSheetId="14" hidden="1">{"balsheet",#N/A,FALSE,"INCOME";"TB3",#N/A,FALSE,"INCOME";"TAJE",#N/A,FALSE,"TAJE";"_200",#N/A,FALSE,"ALLOCATIONS";"_80_1",#N/A,FALSE,"ALLOCATIONS";"_80_2",#N/A,FALSE,"ALLOCATIONS";"_80_3",#N/A,FALSE,"ALLOCATIONS";"_80_4",#N/A,FALSE,"ALLOCATIONS";"_80_5",#N/A,FALSE,"ALLOCATIONS"}</definedName>
    <definedName name="wrn.PRINT._.ALL." hidden="1">{"balsheet",#N/A,FALSE,"INCOME";"TB3",#N/A,FALSE,"INCOME";"TAJE",#N/A,FALSE,"TAJE";"_200",#N/A,FALSE,"ALLOCATIONS";"_80_1",#N/A,FALSE,"ALLOCATIONS";"_80_2",#N/A,FALSE,"ALLOCATIONS";"_80_3",#N/A,FALSE,"ALLOCATIONS";"_80_4",#N/A,FALSE,"ALLOCATIONS";"_80_5",#N/A,FALSE,"ALLOCATIONS"}</definedName>
    <definedName name="wrn.Print._.All._.Exhibits." localSheetId="14" hidden="1">{"Inc Stmt Dollar",#N/A,FALSE,"IS";"Inc Stmt CS",#N/A,FALSE,"IS";"BS Dollar",#N/A,FALSE,"BS";"BS CS",#N/A,FALSE,"BS";"CF Dollar",#N/A,FALSE,"CF";"Ratio No.1",#N/A,FALSE,"Ratio";"Ratio No.2",#N/A,FALSE,"Ratio"}</definedName>
    <definedName name="wrn.Print._.All._.Exhibits." hidden="1">{"Inc Stmt Dollar",#N/A,FALSE,"IS";"Inc Stmt CS",#N/A,FALSE,"IS";"BS Dollar",#N/A,FALSE,"BS";"BS CS",#N/A,FALSE,"BS";"CF Dollar",#N/A,FALSE,"CF";"Ratio No.1",#N/A,FALSE,"Ratio";"Ratio No.2",#N/A,FALSE,"Ratio"}</definedName>
    <definedName name="wrn.Print._.All._.Exhibits._1" localSheetId="14" hidden="1">{"Inc Stmt Dollar",#N/A,FALSE,"IS";"Inc Stmt CS",#N/A,FALSE,"IS";"BS Dollar",#N/A,FALSE,"BS";"BS CS",#N/A,FALSE,"BS";"CF Dollar",#N/A,FALSE,"CF";"Ratio No.1",#N/A,FALSE,"Ratio";"Ratio No.2",#N/A,FALSE,"Ratio"}</definedName>
    <definedName name="wrn.Print._.All._.Exhibits._1" hidden="1">{"Inc Stmt Dollar",#N/A,FALSE,"IS";"Inc Stmt CS",#N/A,FALSE,"IS";"BS Dollar",#N/A,FALSE,"BS";"BS CS",#N/A,FALSE,"BS";"CF Dollar",#N/A,FALSE,"CF";"Ratio No.1",#N/A,FALSE,"Ratio";"Ratio No.2",#N/A,FALSE,"Ratio"}</definedName>
    <definedName name="wrn.Print._.All._.Imp.._.Sales." localSheetId="14" hidden="1">{#N/A,#N/A,FALSE,"Sale 1";#N/A,#N/A,FALSE,"Sale 2";#N/A,#N/A,FALSE,"Sale 3";#N/A,#N/A,FALSE,"Sale 4";#N/A,#N/A,FALSE,"Sale 5";#N/A,#N/A,FALSE,"Sale 6";#N/A,#N/A,FALSE,"Sale 7";#N/A,#N/A,FALSE,"Sale 8";#N/A,#N/A,FALSE,"Sale 9";#N/A,#N/A,FALSE,"Sale 10";#N/A,#N/A,FALSE,"Sale 11";#N/A,#N/A,FALSE,"Sale 12"}</definedName>
    <definedName name="wrn.Print._.All._.Imp.._.Sales." hidden="1">{#N/A,#N/A,FALSE,"Sale 1";#N/A,#N/A,FALSE,"Sale 2";#N/A,#N/A,FALSE,"Sale 3";#N/A,#N/A,FALSE,"Sale 4";#N/A,#N/A,FALSE,"Sale 5";#N/A,#N/A,FALSE,"Sale 6";#N/A,#N/A,FALSE,"Sale 7";#N/A,#N/A,FALSE,"Sale 8";#N/A,#N/A,FALSE,"Sale 9";#N/A,#N/A,FALSE,"Sale 10";#N/A,#N/A,FALSE,"Sale 11";#N/A,#N/A,FALSE,"Sale 12"}</definedName>
    <definedName name="wrn.Print._.All._.Pages." localSheetId="14"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14"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Rent._.Comps." localSheetId="14" hidden="1">{#N/A,#N/A,FALSE,"Rent 1";#N/A,#N/A,FALSE,"Rent 2";#N/A,#N/A,FALSE,"Rent 3";#N/A,#N/A,FALSE,"Rent 4";#N/A,#N/A,FALSE,"Rent 5";#N/A,#N/A,FALSE,"Rent 6";#N/A,#N/A,FALSE,"Rent 7";#N/A,#N/A,FALSE,"Rent 8";#N/A,#N/A,FALSE,"Rent 9";#N/A,#N/A,FALSE,"Rent 10"}</definedName>
    <definedName name="wrn.Print._.All._.Rent._.Comps." hidden="1">{#N/A,#N/A,FALSE,"Rent 1";#N/A,#N/A,FALSE,"Rent 2";#N/A,#N/A,FALSE,"Rent 3";#N/A,#N/A,FALSE,"Rent 4";#N/A,#N/A,FALSE,"Rent 5";#N/A,#N/A,FALSE,"Rent 6";#N/A,#N/A,FALSE,"Rent 7";#N/A,#N/A,FALSE,"Rent 8";#N/A,#N/A,FALSE,"Rent 9";#N/A,#N/A,FALSE,"Rent 10"}</definedName>
    <definedName name="wrn.Print._.All._.Report._.Pages." localSheetId="14"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Pages."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Sheets." localSheetId="14"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Report._.Sheets."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sheets." localSheetId="14" hidden="1">{"summary",#N/A,FALSE,"Valuation Analysis";"assumptions1",#N/A,FALSE,"Valuation Analysis";"assumptions2",#N/A,FALSE,"Valuation Analysis"}</definedName>
    <definedName name="wrn.print._.all._.sheets." hidden="1">{"summary",#N/A,FALSE,"Valuation Analysis";"assumptions1",#N/A,FALSE,"Valuation Analysis";"assumptions2",#N/A,FALSE,"Valuation Analysis"}</definedName>
    <definedName name="wrn.print._.all._.sheets._1" localSheetId="14" hidden="1">{"summary",#N/A,FALSE,"Valuation Analysis";"assumptions1",#N/A,FALSE,"Valuation Analysis";"assumptions2",#N/A,FALSE,"Valuation Analysis"}</definedName>
    <definedName name="wrn.print._.all._.sheets._1" hidden="1">{"summary",#N/A,FALSE,"Valuation Analysis";"assumptions1",#N/A,FALSE,"Valuation Analysis";"assumptions2",#N/A,FALSE,"Valuation Analysis"}</definedName>
    <definedName name="wrn.PRINT._.ALL._1" localSheetId="14" hidden="1">{"balsheet",#N/A,FALSE,"INCOME";"TB3",#N/A,FALSE,"INCOME";"TAJE",#N/A,FALSE,"TAJE";"_200",#N/A,FALSE,"ALLOCATIONS";"_80_1",#N/A,FALSE,"ALLOCATIONS";"_80_2",#N/A,FALSE,"ALLOCATIONS";"_80_3",#N/A,FALSE,"ALLOCATIONS";"_80_4",#N/A,FALSE,"ALLOCATIONS";"_80_5",#N/A,FALSE,"ALLOCATIONS"}</definedName>
    <definedName name="wrn.PRINT._.ALL._1" hidden="1">{"balsheet",#N/A,FALSE,"INCOME";"TB3",#N/A,FALSE,"INCOME";"TAJE",#N/A,FALSE,"TAJE";"_200",#N/A,FALSE,"ALLOCATIONS";"_80_1",#N/A,FALSE,"ALLOCATIONS";"_80_2",#N/A,FALSE,"ALLOCATIONS";"_80_3",#N/A,FALSE,"ALLOCATIONS";"_80_4",#N/A,FALSE,"ALLOCATIONS";"_80_5",#N/A,FALSE,"ALLOCATIONS"}</definedName>
    <definedName name="wrn.PRINT._.ALL._2" localSheetId="14" hidden="1">{"balsheet",#N/A,FALSE,"INCOME";"TB3",#N/A,FALSE,"INCOME";"TAJE",#N/A,FALSE,"TAJE";"_200",#N/A,FALSE,"ALLOCATIONS";"_80_1",#N/A,FALSE,"ALLOCATIONS";"_80_2",#N/A,FALSE,"ALLOCATIONS";"_80_3",#N/A,FALSE,"ALLOCATIONS";"_80_4",#N/A,FALSE,"ALLOCATIONS";"_80_5",#N/A,FALSE,"ALLOCATIONS"}</definedName>
    <definedName name="wrn.PRINT._.ALL._2" hidden="1">{"balsheet",#N/A,FALSE,"INCOME";"TB3",#N/A,FALSE,"INCOME";"TAJE",#N/A,FALSE,"TAJE";"_200",#N/A,FALSE,"ALLOCATIONS";"_80_1",#N/A,FALSE,"ALLOCATIONS";"_80_2",#N/A,FALSE,"ALLOCATIONS";"_80_3",#N/A,FALSE,"ALLOCATIONS";"_80_4",#N/A,FALSE,"ALLOCATIONS";"_80_5",#N/A,FALSE,"ALLOCATIONS"}</definedName>
    <definedName name="wrn.PRINT._.ALL._3" localSheetId="14" hidden="1">{"balsheet",#N/A,FALSE,"INCOME";"TB3",#N/A,FALSE,"INCOME";"TAJE",#N/A,FALSE,"TAJE";"_200",#N/A,FALSE,"ALLOCATIONS";"_80_1",#N/A,FALSE,"ALLOCATIONS";"_80_2",#N/A,FALSE,"ALLOCATIONS";"_80_3",#N/A,FALSE,"ALLOCATIONS";"_80_4",#N/A,FALSE,"ALLOCATIONS";"_80_5",#N/A,FALSE,"ALLOCATIONS"}</definedName>
    <definedName name="wrn.PRINT._.ALL._3" hidden="1">{"balsheet",#N/A,FALSE,"INCOME";"TB3",#N/A,FALSE,"INCOME";"TAJE",#N/A,FALSE,"TAJE";"_200",#N/A,FALSE,"ALLOCATIONS";"_80_1",#N/A,FALSE,"ALLOCATIONS";"_80_2",#N/A,FALSE,"ALLOCATIONS";"_80_3",#N/A,FALSE,"ALLOCATIONS";"_80_4",#N/A,FALSE,"ALLOCATIONS";"_80_5",#N/A,FALSE,"ALLOCATIONS"}</definedName>
    <definedName name="wrn.Print._.Blank._.Exhibit." localSheetId="14" hidden="1">{"Extra 1",#N/A,FALSE,"Blank"}</definedName>
    <definedName name="wrn.Print._.Blank._.Exhibit." hidden="1">{"Extra 1",#N/A,FALSE,"Blank"}</definedName>
    <definedName name="wrn.Print._.Blank._.Exhibit._1" localSheetId="14" hidden="1">{"Extra 1",#N/A,FALSE,"Blank"}</definedName>
    <definedName name="wrn.Print._.Blank._.Exhibit._1" hidden="1">{"Extra 1",#N/A,FALSE,"Blank"}</definedName>
    <definedName name="wrn.Print._.BS._.Exhibits." localSheetId="14" hidden="1">{"BS Dollar",#N/A,FALSE,"BS";"BS CS",#N/A,FALSE,"BS"}</definedName>
    <definedName name="wrn.Print._.BS._.Exhibits." hidden="1">{"BS Dollar",#N/A,FALSE,"BS";"BS CS",#N/A,FALSE,"BS"}</definedName>
    <definedName name="wrn.Print._.BS._.Exhibits._1" localSheetId="14" hidden="1">{"BS Dollar",#N/A,FALSE,"BS";"BS CS",#N/A,FALSE,"BS"}</definedName>
    <definedName name="wrn.Print._.BS._.Exhibits._1" hidden="1">{"BS Dollar",#N/A,FALSE,"BS";"BS CS",#N/A,FALSE,"BS"}</definedName>
    <definedName name="wrn.Print._.CF._.Exhibit." localSheetId="14" hidden="1">{"CF Dollar",#N/A,FALSE,"CF"}</definedName>
    <definedName name="wrn.Print._.CF._.Exhibit." hidden="1">{"CF Dollar",#N/A,FALSE,"CF"}</definedName>
    <definedName name="wrn.Print._.CF._.Exhibit._1" localSheetId="14" hidden="1">{"CF Dollar",#N/A,FALSE,"CF"}</definedName>
    <definedName name="wrn.Print._.CF._.Exhibit._1" hidden="1">{"CF Dollar",#N/A,FALSE,"CF"}</definedName>
    <definedName name="wrn.Print._.Documents." localSheetId="14" hidden="1">{#N/A,#N/A,TRUE,"Cover Page";#N/A,#N/A,TRUE,"Executive Summary";#N/A,#N/A,TRUE,"Photos";#N/A,#N/A,TRUE,"Area Map";#N/A,#N/A,TRUE,"Descriptions";#N/A,#N/A,TRUE,"SitePlan";#N/A,#N/A,TRUE,"Land Grid";#N/A,#N/A,TRUE,"Land Sales Map";#N/A,#N/A,TRUE,"Cost Approach Schedule";#N/A,#N/A,TRUE,"Certification"}</definedName>
    <definedName name="wrn.Print._.Documents." hidden="1">{#N/A,#N/A,TRUE,"Cover Page";#N/A,#N/A,TRUE,"Executive Summary";#N/A,#N/A,TRUE,"Photos";#N/A,#N/A,TRUE,"Area Map";#N/A,#N/A,TRUE,"Descriptions";#N/A,#N/A,TRUE,"SitePlan";#N/A,#N/A,TRUE,"Land Grid";#N/A,#N/A,TRUE,"Land Sales Map";#N/A,#N/A,TRUE,"Cost Approach Schedule";#N/A,#N/A,TRUE,"Certification"}</definedName>
    <definedName name="wrn.Print._.Full._.Format." localSheetId="14" hidden="1">{#N/A,#N/A,FALSE,"Assumptions";"Model",#N/A,FALSE,"MDU";#N/A,#N/A,FALSE,"Notes"}</definedName>
    <definedName name="wrn.Print._.Full._.Format." hidden="1">{#N/A,#N/A,FALSE,"Assumptions";"Model",#N/A,FALSE,"MDU";#N/A,#N/A,FALSE,"Notes"}</definedName>
    <definedName name="wrn.print._.graphs." localSheetId="14"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14"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Improved._.Sales." localSheetId="14" hidden="1">{#N/A,#N/A,FALSE,"Sale 1";#N/A,#N/A,FALSE,"Sale 2";#N/A,#N/A,FALSE,"Sale 3";#N/A,#N/A,FALSE,"Sale 4";#N/A,#N/A,FALSE,"Sale 5";#N/A,#N/A,FALSE,"Sale 6";#N/A,#N/A,FALSE,"Sale 7";#N/A,#N/A,FALSE,"Sale 8";#N/A,#N/A,FALSE,"Sale 9";#N/A,#N/A,FALSE,"Sale 10";#N/A,#N/A,FALSE,"Sale 11";#N/A,#N/A,FALSE,"Sale 12"}</definedName>
    <definedName name="wrn.Print._.Improved._.Sales." hidden="1">{#N/A,#N/A,FALSE,"Sale 1";#N/A,#N/A,FALSE,"Sale 2";#N/A,#N/A,FALSE,"Sale 3";#N/A,#N/A,FALSE,"Sale 4";#N/A,#N/A,FALSE,"Sale 5";#N/A,#N/A,FALSE,"Sale 6";#N/A,#N/A,FALSE,"Sale 7";#N/A,#N/A,FALSE,"Sale 8";#N/A,#N/A,FALSE,"Sale 9";#N/A,#N/A,FALSE,"Sale 10";#N/A,#N/A,FALSE,"Sale 11";#N/A,#N/A,FALSE,"Sale 12"}</definedName>
    <definedName name="wrn.Print._.IS._.Exhibits." localSheetId="14" hidden="1">{"Inc Stmt Dollar",#N/A,FALSE,"IS";"Inc Stmt CS",#N/A,FALSE,"IS"}</definedName>
    <definedName name="wrn.Print._.IS._.Exhibits." hidden="1">{"Inc Stmt Dollar",#N/A,FALSE,"IS";"Inc Stmt CS",#N/A,FALSE,"IS"}</definedName>
    <definedName name="wrn.Print._.IS._.Exhibits._1" localSheetId="14" hidden="1">{"Inc Stmt Dollar",#N/A,FALSE,"IS";"Inc Stmt CS",#N/A,FALSE,"IS"}</definedName>
    <definedName name="wrn.Print._.IS._.Exhibits._1" hidden="1">{"Inc Stmt Dollar",#N/A,FALSE,"IS";"Inc Stmt CS",#N/A,FALSE,"IS"}</definedName>
    <definedName name="wrn.Print._.PNL._.Download." localSheetId="14" hidden="1">{"PNLProjDL",#N/A,FALSE,"PROJCO";"PNLParDL",#N/A,FALSE,"Parent"}</definedName>
    <definedName name="wrn.Print._.PNL._.Download." hidden="1">{"PNLProjDL",#N/A,FALSE,"PROJCO";"PNLParDL",#N/A,FALSE,"Parent"}</definedName>
    <definedName name="wrn.Print._.PNL._.Download._1" localSheetId="14" hidden="1">{"PNLProjDL",#N/A,FALSE,"PROJCO";"PNLParDL",#N/A,FALSE,"Parent"}</definedName>
    <definedName name="wrn.Print._.PNL._.Download._1" hidden="1">{"PNLProjDL",#N/A,FALSE,"PROJCO";"PNLParDL",#N/A,FALSE,"Parent"}</definedName>
    <definedName name="wrn.Print._.Ratio._.Exhibits." localSheetId="14" hidden="1">{"Ratio No.1",#N/A,FALSE,"Ratio";"Ratio No.2",#N/A,FALSE,"Ratio"}</definedName>
    <definedName name="wrn.Print._.Ratio._.Exhibits." hidden="1">{"Ratio No.1",#N/A,FALSE,"Ratio";"Ratio No.2",#N/A,FALSE,"Ratio"}</definedName>
    <definedName name="wrn.Print._.Ratio._.Exhibits._1" localSheetId="14" hidden="1">{"Ratio No.1",#N/A,FALSE,"Ratio";"Ratio No.2",#N/A,FALSE,"Ratio"}</definedName>
    <definedName name="wrn.Print._.Ratio._.Exhibits._1" hidden="1">{"Ratio No.1",#N/A,FALSE,"Ratio";"Ratio No.2",#N/A,FALSE,"Ratio"}</definedName>
    <definedName name="wrn.print._.raw._.data._.entry." localSheetId="14" hidden="1">{"inputs raw data",#N/A,TRUE,"INPUT"}</definedName>
    <definedName name="wrn.print._.raw._.data._.entry." hidden="1">{"inputs raw data",#N/A,TRUE,"INPUT"}</definedName>
    <definedName name="wrn.print._.raw._.data._.entry._1" localSheetId="14" hidden="1">{"inputs raw data",#N/A,TRUE,"INPUT"}</definedName>
    <definedName name="wrn.print._.raw._.data._.entry._1" hidden="1">{"inputs raw data",#N/A,TRUE,"INPUT"}</definedName>
    <definedName name="wrn.Print._.Rent._.Comps." localSheetId="14" hidden="1">{#N/A,#N/A,FALSE,"Rent 1";#N/A,#N/A,FALSE,"Rent 2";#N/A,#N/A,FALSE,"Rent 3";#N/A,#N/A,FALSE,"Rent 4";#N/A,#N/A,FALSE,"Rent 5";#N/A,#N/A,FALSE,"Rent 6";#N/A,#N/A,FALSE,"Rent 7";#N/A,#N/A,FALSE,"Rent 8"}</definedName>
    <definedName name="wrn.Print._.Rent._.Comps." hidden="1">{#N/A,#N/A,FALSE,"Rent 1";#N/A,#N/A,FALSE,"Rent 2";#N/A,#N/A,FALSE,"Rent 3";#N/A,#N/A,FALSE,"Rent 4";#N/A,#N/A,FALSE,"Rent 5";#N/A,#N/A,FALSE,"Rent 6";#N/A,#N/A,FALSE,"Rent 7";#N/A,#N/A,FALSE,"Rent 8"}</definedName>
    <definedName name="wrn.Print._.Report." localSheetId="14"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Report."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summary._.sheets." localSheetId="14" hidden="1">{"summary1",#N/A,TRUE,"Comps";"summary2",#N/A,TRUE,"Comps";"summary3",#N/A,TRUE,"Comps"}</definedName>
    <definedName name="wrn.print._.summary._.sheets." hidden="1">{"summary1",#N/A,TRUE,"Comps";"summary2",#N/A,TRUE,"Comps";"summary3",#N/A,TRUE,"Comps"}</definedName>
    <definedName name="wrn.print._.summary._.sheets._1" localSheetId="14" hidden="1">{"summary1",#N/A,TRUE,"Comps";"summary2",#N/A,TRUE,"Comps";"summary3",#N/A,TRUE,"Comps"}</definedName>
    <definedName name="wrn.print._.summary._.sheets._1" hidden="1">{"summary1",#N/A,TRUE,"Comps";"summary2",#N/A,TRUE,"Comps";"summary3",#N/A,TRUE,"Comps"}</definedName>
    <definedName name="wrn.print._.summary._.sheets.2" localSheetId="14" hidden="1">{"summary1",#N/A,TRUE;"Comps","summary2",#N/A;TRUE,"Comps","summary3";#N/A,TRUE,"Comps"}</definedName>
    <definedName name="wrn.print._.summary._.sheets.2" hidden="1">{"summary1",#N/A,TRUE;"Comps","summary2",#N/A;TRUE,"Comps","summary3";#N/A,TRUE,"Comps"}</definedName>
    <definedName name="wrn.print._1" localSheetId="14" hidden="1">{#N/A,#N/A,FALSE,"Inv. in cons subs";#N/A,#N/A,FALSE,"Intercomp.";#N/A,#N/A,FALSE,"Common Stock";#N/A,#N/A,FALSE,"Beg. or year re";#N/A,#N/A,FALSE,"Inv. NC sub-undist"}</definedName>
    <definedName name="wrn.print._1" hidden="1">{#N/A,#N/A,FALSE,"Inv. in cons subs";#N/A,#N/A,FALSE,"Intercomp.";#N/A,#N/A,FALSE,"Common Stock";#N/A,#N/A,FALSE,"Beg. or year re";#N/A,#N/A,FALSE,"Inv. NC sub-undist"}</definedName>
    <definedName name="wrn.Print_Buyer." localSheetId="14"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Earnings_template." localSheetId="14"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Earnings_template._1" localSheetId="14"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Target." localSheetId="14"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localSheetId="14" hidden="1">{"var_page",#N/A,FALSE,"template"}</definedName>
    <definedName name="wrn.Print_Var_page." hidden="1">{"var_page",#N/A,FALSE,"template"}</definedName>
    <definedName name="wrn.Print_Var_page._1" localSheetId="14" hidden="1">{"var_page",#N/A,FALSE,"template"}</definedName>
    <definedName name="wrn.Print_Var_page._1" hidden="1">{"var_page",#N/A,FALSE,"template"}</definedName>
    <definedName name="wrn.print_variance." localSheetId="14" hidden="1">{"var_report",#N/A,FALSE,"template"}</definedName>
    <definedName name="wrn.print_variance." hidden="1">{"var_report",#N/A,FALSE,"template"}</definedName>
    <definedName name="wrn.print_variance._1" localSheetId="14" hidden="1">{"var_report",#N/A,FALSE,"template"}</definedName>
    <definedName name="wrn.print_variance._1" hidden="1">{"var_report",#N/A,FALSE,"template"}</definedName>
    <definedName name="wrn.Print_Variance_Page." localSheetId="14" hidden="1">{"variance_page",#N/A,FALSE,"template"}</definedName>
    <definedName name="wrn.Print_Variance_Page." hidden="1">{"variance_page",#N/A,FALSE,"template"}</definedName>
    <definedName name="wrn.Print_Variance_Page._1" localSheetId="14" hidden="1">{"variance_page",#N/A,FALSE,"template"}</definedName>
    <definedName name="wrn.Print_Variance_Page._1" hidden="1">{"variance_page",#N/A,FALSE,"template"}</definedName>
    <definedName name="wrn.print1." localSheetId="14"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localSheetId="14"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1._1_1" localSheetId="14" hidden="1">{"assumption1",#N/A,FALSE,"Assumptions";"assumption2",#N/A,FALSE,"Assumptions";"assumption3",#N/A,FALSE,"Assumptions";"prod",#N/A,FALSE,"Financials";"prod2",#N/A,FALSE,"Financials";"pnl",#N/A,FALSE,"Financials";"pnl2",#N/A,FALSE,"Financials";"cash",#N/A,FALSE,"Financials";"cash2",#N/A,FALSE,"Financials"}</definedName>
    <definedName name="wrn.print1._1_1" hidden="1">{"assumption1",#N/A,FALSE,"Assumptions";"assumption2",#N/A,FALSE,"Assumptions";"assumption3",#N/A,FALSE,"Assumptions";"prod",#N/A,FALSE,"Financials";"prod2",#N/A,FALSE,"Financials";"pnl",#N/A,FALSE,"Financials";"pnl2",#N/A,FALSE,"Financials";"cash",#N/A,FALSE,"Financials";"cash2",#N/A,FALSE,"Financials"}</definedName>
    <definedName name="wrn.print1._1_2" localSheetId="14" hidden="1">{"assumption1",#N/A,FALSE,"Assumptions";"assumption2",#N/A,FALSE,"Assumptions";"assumption3",#N/A,FALSE,"Assumptions";"prod",#N/A,FALSE,"Financials";"prod2",#N/A,FALSE,"Financials";"pnl",#N/A,FALSE,"Financials";"pnl2",#N/A,FALSE,"Financials";"cash",#N/A,FALSE,"Financials";"cash2",#N/A,FALSE,"Financials"}</definedName>
    <definedName name="wrn.print1._1_2" hidden="1">{"assumption1",#N/A,FALSE,"Assumptions";"assumption2",#N/A,FALSE,"Assumptions";"assumption3",#N/A,FALSE,"Assumptions";"prod",#N/A,FALSE,"Financials";"prod2",#N/A,FALSE,"Financials";"pnl",#N/A,FALSE,"Financials";"pnl2",#N/A,FALSE,"Financials";"cash",#N/A,FALSE,"Financials";"cash2",#N/A,FALSE,"Financials"}</definedName>
    <definedName name="wrn.print1._1_3" localSheetId="14" hidden="1">{"assumption1",#N/A,FALSE,"Assumptions";"assumption2",#N/A,FALSE,"Assumptions";"assumption3",#N/A,FALSE,"Assumptions";"prod",#N/A,FALSE,"Financials";"prod2",#N/A,FALSE,"Financials";"pnl",#N/A,FALSE,"Financials";"pnl2",#N/A,FALSE,"Financials";"cash",#N/A,FALSE,"Financials";"cash2",#N/A,FALSE,"Financials"}</definedName>
    <definedName name="wrn.print1._1_3" hidden="1">{"assumption1",#N/A,FALSE,"Assumptions";"assumption2",#N/A,FALSE,"Assumptions";"assumption3",#N/A,FALSE,"Assumptions";"prod",#N/A,FALSE,"Financials";"prod2",#N/A,FALSE,"Financials";"pnl",#N/A,FALSE,"Financials";"pnl2",#N/A,FALSE,"Financials";"cash",#N/A,FALSE,"Financials";"cash2",#N/A,FALSE,"Financials"}</definedName>
    <definedName name="wrn.print1._2" localSheetId="14" hidden="1">{"assumption1",#N/A,FALSE,"Assumptions";"assumption2",#N/A,FALSE,"Assumptions";"assumption3",#N/A,FALSE,"Assumptions";"prod",#N/A,FALSE,"Financials";"prod2",#N/A,FALSE,"Financials";"pnl",#N/A,FALSE,"Financials";"pnl2",#N/A,FALSE,"Financials";"cash",#N/A,FALSE,"Financials";"cash2",#N/A,FALSE,"Financials"}</definedName>
    <definedName name="wrn.print1._2" hidden="1">{"assumption1",#N/A,FALSE,"Assumptions";"assumption2",#N/A,FALSE,"Assumptions";"assumption3",#N/A,FALSE,"Assumptions";"prod",#N/A,FALSE,"Financials";"prod2",#N/A,FALSE,"Financials";"pnl",#N/A,FALSE,"Financials";"pnl2",#N/A,FALSE,"Financials";"cash",#N/A,FALSE,"Financials";"cash2",#N/A,FALSE,"Financials"}</definedName>
    <definedName name="wrn.print1._2_1" localSheetId="14" hidden="1">{"assumption1",#N/A,FALSE,"Assumptions";"assumption2",#N/A,FALSE,"Assumptions";"assumption3",#N/A,FALSE,"Assumptions";"prod",#N/A,FALSE,"Financials";"prod2",#N/A,FALSE,"Financials";"pnl",#N/A,FALSE,"Financials";"pnl2",#N/A,FALSE,"Financials";"cash",#N/A,FALSE,"Financials";"cash2",#N/A,FALSE,"Financials"}</definedName>
    <definedName name="wrn.print1._2_1" hidden="1">{"assumption1",#N/A,FALSE,"Assumptions";"assumption2",#N/A,FALSE,"Assumptions";"assumption3",#N/A,FALSE,"Assumptions";"prod",#N/A,FALSE,"Financials";"prod2",#N/A,FALSE,"Financials";"pnl",#N/A,FALSE,"Financials";"pnl2",#N/A,FALSE,"Financials";"cash",#N/A,FALSE,"Financials";"cash2",#N/A,FALSE,"Financials"}</definedName>
    <definedName name="wrn.print1._2_2" localSheetId="14" hidden="1">{"assumption1",#N/A,FALSE,"Assumptions";"assumption2",#N/A,FALSE,"Assumptions";"assumption3",#N/A,FALSE,"Assumptions";"prod",#N/A,FALSE,"Financials";"prod2",#N/A,FALSE,"Financials";"pnl",#N/A,FALSE,"Financials";"pnl2",#N/A,FALSE,"Financials";"cash",#N/A,FALSE,"Financials";"cash2",#N/A,FALSE,"Financials"}</definedName>
    <definedName name="wrn.print1._2_2" hidden="1">{"assumption1",#N/A,FALSE,"Assumptions";"assumption2",#N/A,FALSE,"Assumptions";"assumption3",#N/A,FALSE,"Assumptions";"prod",#N/A,FALSE,"Financials";"prod2",#N/A,FALSE,"Financials";"pnl",#N/A,FALSE,"Financials";"pnl2",#N/A,FALSE,"Financials";"cash",#N/A,FALSE,"Financials";"cash2",#N/A,FALSE,"Financials"}</definedName>
    <definedName name="wrn.print1._2_3" localSheetId="14" hidden="1">{"assumption1",#N/A,FALSE,"Assumptions";"assumption2",#N/A,FALSE,"Assumptions";"assumption3",#N/A,FALSE,"Assumptions";"prod",#N/A,FALSE,"Financials";"prod2",#N/A,FALSE,"Financials";"pnl",#N/A,FALSE,"Financials";"pnl2",#N/A,FALSE,"Financials";"cash",#N/A,FALSE,"Financials";"cash2",#N/A,FALSE,"Financials"}</definedName>
    <definedName name="wrn.print1._2_3" hidden="1">{"assumption1",#N/A,FALSE,"Assumptions";"assumption2",#N/A,FALSE,"Assumptions";"assumption3",#N/A,FALSE,"Assumptions";"prod",#N/A,FALSE,"Financials";"prod2",#N/A,FALSE,"Financials";"pnl",#N/A,FALSE,"Financials";"pnl2",#N/A,FALSE,"Financials";"cash",#N/A,FALSE,"Financials";"cash2",#N/A,FALSE,"Financials"}</definedName>
    <definedName name="wrn.print1._3" localSheetId="14" hidden="1">{"assumption1",#N/A,FALSE,"Assumptions";"assumption2",#N/A,FALSE,"Assumptions";"assumption3",#N/A,FALSE,"Assumptions";"prod",#N/A,FALSE,"Financials";"prod2",#N/A,FALSE,"Financials";"pnl",#N/A,FALSE,"Financials";"pnl2",#N/A,FALSE,"Financials";"cash",#N/A,FALSE,"Financials";"cash2",#N/A,FALSE,"Financials"}</definedName>
    <definedName name="wrn.print1._3" hidden="1">{"assumption1",#N/A,FALSE,"Assumptions";"assumption2",#N/A,FALSE,"Assumptions";"assumption3",#N/A,FALSE,"Assumptions";"prod",#N/A,FALSE,"Financials";"prod2",#N/A,FALSE,"Financials";"pnl",#N/A,FALSE,"Financials";"pnl2",#N/A,FALSE,"Financials";"cash",#N/A,FALSE,"Financials";"cash2",#N/A,FALSE,"Financials"}</definedName>
    <definedName name="wrn.print1._3_1" localSheetId="14" hidden="1">{"assumption1",#N/A,FALSE,"Assumptions";"assumption2",#N/A,FALSE,"Assumptions";"assumption3",#N/A,FALSE,"Assumptions";"prod",#N/A,FALSE,"Financials";"prod2",#N/A,FALSE,"Financials";"pnl",#N/A,FALSE,"Financials";"pnl2",#N/A,FALSE,"Financials";"cash",#N/A,FALSE,"Financials";"cash2",#N/A,FALSE,"Financials"}</definedName>
    <definedName name="wrn.print1._3_1" hidden="1">{"assumption1",#N/A,FALSE,"Assumptions";"assumption2",#N/A,FALSE,"Assumptions";"assumption3",#N/A,FALSE,"Assumptions";"prod",#N/A,FALSE,"Financials";"prod2",#N/A,FALSE,"Financials";"pnl",#N/A,FALSE,"Financials";"pnl2",#N/A,FALSE,"Financials";"cash",#N/A,FALSE,"Financials";"cash2",#N/A,FALSE,"Financials"}</definedName>
    <definedName name="wrn.print1._3_2" localSheetId="14" hidden="1">{"assumption1",#N/A,FALSE,"Assumptions";"assumption2",#N/A,FALSE,"Assumptions";"assumption3",#N/A,FALSE,"Assumptions";"prod",#N/A,FALSE,"Financials";"prod2",#N/A,FALSE,"Financials";"pnl",#N/A,FALSE,"Financials";"pnl2",#N/A,FALSE,"Financials";"cash",#N/A,FALSE,"Financials";"cash2",#N/A,FALSE,"Financials"}</definedName>
    <definedName name="wrn.print1._3_2" hidden="1">{"assumption1",#N/A,FALSE,"Assumptions";"assumption2",#N/A,FALSE,"Assumptions";"assumption3",#N/A,FALSE,"Assumptions";"prod",#N/A,FALSE,"Financials";"prod2",#N/A,FALSE,"Financials";"pnl",#N/A,FALSE,"Financials";"pnl2",#N/A,FALSE,"Financials";"cash",#N/A,FALSE,"Financials";"cash2",#N/A,FALSE,"Financials"}</definedName>
    <definedName name="wrn.print1._3_3" localSheetId="14" hidden="1">{"assumption1",#N/A,FALSE,"Assumptions";"assumption2",#N/A,FALSE,"Assumptions";"assumption3",#N/A,FALSE,"Assumptions";"prod",#N/A,FALSE,"Financials";"prod2",#N/A,FALSE,"Financials";"pnl",#N/A,FALSE,"Financials";"pnl2",#N/A,FALSE,"Financials";"cash",#N/A,FALSE,"Financials";"cash2",#N/A,FALSE,"Financials"}</definedName>
    <definedName name="wrn.print1._3_3" hidden="1">{"assumption1",#N/A,FALSE,"Assumptions";"assumption2",#N/A,FALSE,"Assumptions";"assumption3",#N/A,FALSE,"Assumptions";"prod",#N/A,FALSE,"Financials";"prod2",#N/A,FALSE,"Financials";"pnl",#N/A,FALSE,"Financials";"pnl2",#N/A,FALSE,"Financials";"cash",#N/A,FALSE,"Financials";"cash2",#N/A,FALSE,"Financials"}</definedName>
    <definedName name="wrn.print1._4" localSheetId="14" hidden="1">{"assumption1",#N/A,FALSE,"Assumptions";"assumption2",#N/A,FALSE,"Assumptions";"assumption3",#N/A,FALSE,"Assumptions";"prod",#N/A,FALSE,"Financials";"prod2",#N/A,FALSE,"Financials";"pnl",#N/A,FALSE,"Financials";"pnl2",#N/A,FALSE,"Financials";"cash",#N/A,FALSE,"Financials";"cash2",#N/A,FALSE,"Financials"}</definedName>
    <definedName name="wrn.print1._4" hidden="1">{"assumption1",#N/A,FALSE,"Assumptions";"assumption2",#N/A,FALSE,"Assumptions";"assumption3",#N/A,FALSE,"Assumptions";"prod",#N/A,FALSE,"Financials";"prod2",#N/A,FALSE,"Financials";"pnl",#N/A,FALSE,"Financials";"pnl2",#N/A,FALSE,"Financials";"cash",#N/A,FALSE,"Financials";"cash2",#N/A,FALSE,"Financials"}</definedName>
    <definedName name="wrn.print1._4_1" localSheetId="14" hidden="1">{"assumption1",#N/A,FALSE,"Assumptions";"assumption2",#N/A,FALSE,"Assumptions";"assumption3",#N/A,FALSE,"Assumptions";"prod",#N/A,FALSE,"Financials";"prod2",#N/A,FALSE,"Financials";"pnl",#N/A,FALSE,"Financials";"pnl2",#N/A,FALSE,"Financials";"cash",#N/A,FALSE,"Financials";"cash2",#N/A,FALSE,"Financials"}</definedName>
    <definedName name="wrn.print1._4_1" hidden="1">{"assumption1",#N/A,FALSE,"Assumptions";"assumption2",#N/A,FALSE,"Assumptions";"assumption3",#N/A,FALSE,"Assumptions";"prod",#N/A,FALSE,"Financials";"prod2",#N/A,FALSE,"Financials";"pnl",#N/A,FALSE,"Financials";"pnl2",#N/A,FALSE,"Financials";"cash",#N/A,FALSE,"Financials";"cash2",#N/A,FALSE,"Financials"}</definedName>
    <definedName name="wrn.print1._4_2" localSheetId="14" hidden="1">{"assumption1",#N/A,FALSE,"Assumptions";"assumption2",#N/A,FALSE,"Assumptions";"assumption3",#N/A,FALSE,"Assumptions";"prod",#N/A,FALSE,"Financials";"prod2",#N/A,FALSE,"Financials";"pnl",#N/A,FALSE,"Financials";"pnl2",#N/A,FALSE,"Financials";"cash",#N/A,FALSE,"Financials";"cash2",#N/A,FALSE,"Financials"}</definedName>
    <definedName name="wrn.print1._4_2" hidden="1">{"assumption1",#N/A,FALSE,"Assumptions";"assumption2",#N/A,FALSE,"Assumptions";"assumption3",#N/A,FALSE,"Assumptions";"prod",#N/A,FALSE,"Financials";"prod2",#N/A,FALSE,"Financials";"pnl",#N/A,FALSE,"Financials";"pnl2",#N/A,FALSE,"Financials";"cash",#N/A,FALSE,"Financials";"cash2",#N/A,FALSE,"Financials"}</definedName>
    <definedName name="wrn.print1._4_3" localSheetId="14" hidden="1">{"assumption1",#N/A,FALSE,"Assumptions";"assumption2",#N/A,FALSE,"Assumptions";"assumption3",#N/A,FALSE,"Assumptions";"prod",#N/A,FALSE,"Financials";"prod2",#N/A,FALSE,"Financials";"pnl",#N/A,FALSE,"Financials";"pnl2",#N/A,FALSE,"Financials";"cash",#N/A,FALSE,"Financials";"cash2",#N/A,FALSE,"Financials"}</definedName>
    <definedName name="wrn.print1._4_3" hidden="1">{"assumption1",#N/A,FALSE,"Assumptions";"assumption2",#N/A,FALSE,"Assumptions";"assumption3",#N/A,FALSE,"Assumptions";"prod",#N/A,FALSE,"Financials";"prod2",#N/A,FALSE,"Financials";"pnl",#N/A,FALSE,"Financials";"pnl2",#N/A,FALSE,"Financials";"cash",#N/A,FALSE,"Financials";"cash2",#N/A,FALSE,"Financials"}</definedName>
    <definedName name="wrn.print1._5" localSheetId="14" hidden="1">{"assumption1",#N/A,FALSE,"Assumptions";"assumption2",#N/A,FALSE,"Assumptions";"assumption3",#N/A,FALSE,"Assumptions";"prod",#N/A,FALSE,"Financials";"prod2",#N/A,FALSE,"Financials";"pnl",#N/A,FALSE,"Financials";"pnl2",#N/A,FALSE,"Financials";"cash",#N/A,FALSE,"Financials";"cash2",#N/A,FALSE,"Financials"}</definedName>
    <definedName name="wrn.print1._5" hidden="1">{"assumption1",#N/A,FALSE,"Assumptions";"assumption2",#N/A,FALSE,"Assumptions";"assumption3",#N/A,FALSE,"Assumptions";"prod",#N/A,FALSE,"Financials";"prod2",#N/A,FALSE,"Financials";"pnl",#N/A,FALSE,"Financials";"pnl2",#N/A,FALSE,"Financials";"cash",#N/A,FALSE,"Financials";"cash2",#N/A,FALSE,"Financials"}</definedName>
    <definedName name="wrn.print1._5_1" localSheetId="14" hidden="1">{"assumption1",#N/A,FALSE,"Assumptions";"assumption2",#N/A,FALSE,"Assumptions";"assumption3",#N/A,FALSE,"Assumptions";"prod",#N/A,FALSE,"Financials";"prod2",#N/A,FALSE,"Financials";"pnl",#N/A,FALSE,"Financials";"pnl2",#N/A,FALSE,"Financials";"cash",#N/A,FALSE,"Financials";"cash2",#N/A,FALSE,"Financials"}</definedName>
    <definedName name="wrn.print1._5_1" hidden="1">{"assumption1",#N/A,FALSE,"Assumptions";"assumption2",#N/A,FALSE,"Assumptions";"assumption3",#N/A,FALSE,"Assumptions";"prod",#N/A,FALSE,"Financials";"prod2",#N/A,FALSE,"Financials";"pnl",#N/A,FALSE,"Financials";"pnl2",#N/A,FALSE,"Financials";"cash",#N/A,FALSE,"Financials";"cash2",#N/A,FALSE,"Financials"}</definedName>
    <definedName name="wrn.print1._5_2" localSheetId="14" hidden="1">{"assumption1",#N/A,FALSE,"Assumptions";"assumption2",#N/A,FALSE,"Assumptions";"assumption3",#N/A,FALSE,"Assumptions";"prod",#N/A,FALSE,"Financials";"prod2",#N/A,FALSE,"Financials";"pnl",#N/A,FALSE,"Financials";"pnl2",#N/A,FALSE,"Financials";"cash",#N/A,FALSE,"Financials";"cash2",#N/A,FALSE,"Financials"}</definedName>
    <definedName name="wrn.print1._5_2" hidden="1">{"assumption1",#N/A,FALSE,"Assumptions";"assumption2",#N/A,FALSE,"Assumptions";"assumption3",#N/A,FALSE,"Assumptions";"prod",#N/A,FALSE,"Financials";"prod2",#N/A,FALSE,"Financials";"pnl",#N/A,FALSE,"Financials";"pnl2",#N/A,FALSE,"Financials";"cash",#N/A,FALSE,"Financials";"cash2",#N/A,FALSE,"Financials"}</definedName>
    <definedName name="wrn.print1._5_3" localSheetId="14" hidden="1">{"assumption1",#N/A,FALSE,"Assumptions";"assumption2",#N/A,FALSE,"Assumptions";"assumption3",#N/A,FALSE,"Assumptions";"prod",#N/A,FALSE,"Financials";"prod2",#N/A,FALSE,"Financials";"pnl",#N/A,FALSE,"Financials";"pnl2",#N/A,FALSE,"Financials";"cash",#N/A,FALSE,"Financials";"cash2",#N/A,FALSE,"Financials"}</definedName>
    <definedName name="wrn.print1._5_3" hidden="1">{"assumption1",#N/A,FALSE,"Assumptions";"assumption2",#N/A,FALSE,"Assumptions";"assumption3",#N/A,FALSE,"Assumptions";"prod",#N/A,FALSE,"Financials";"prod2",#N/A,FALSE,"Financials";"pnl",#N/A,FALSE,"Financials";"pnl2",#N/A,FALSE,"Financials";"cash",#N/A,FALSE,"Financials";"cash2",#N/A,FALSE,"Financials"}</definedName>
    <definedName name="wrn.PrintAll." localSheetId="14" hidden="1">{"PA1",#N/A,TRUE,"BORDMW";"pa2",#N/A,TRUE,"BORDMW";"PA3",#N/A,TRUE,"BORDMW";"PA4",#N/A,TRUE,"BORDMW"}</definedName>
    <definedName name="wrn.PrintAll." hidden="1">{"PA1",#N/A,TRUE,"BORDMW";"pa2",#N/A,TRUE,"BORDMW";"PA3",#N/A,TRUE,"BORDMW";"PA4",#N/A,TRUE,"BORDMW"}</definedName>
    <definedName name="wrn.PrintAll._1" localSheetId="14" hidden="1">{"PA1",#N/A,TRUE,"BORDMW";"pa2",#N/A,TRUE,"BORDMW";"PA3",#N/A,TRUE,"BORDMW";"PA4",#N/A,TRUE,"BORDMW"}</definedName>
    <definedName name="wrn.PrintAll._1" hidden="1">{"PA1",#N/A,TRUE,"BORDMW";"pa2",#N/A,TRUE,"BORDMW";"PA3",#N/A,TRUE,"BORDMW";"PA4",#N/A,TRUE,"BORDMW"}</definedName>
    <definedName name="wrn.Printout." localSheetId="14"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Workbook." localSheetId="14" hidden="1">{"Index",#N/A,FALSE,"Index"}</definedName>
    <definedName name="wrn.PrintWorkbook." hidden="1">{"Index",#N/A,FALSE,"Index"}</definedName>
    <definedName name="wrn.Profitability._.Indicators." localSheetId="14" hidden="1">{"ProfPrintArea",#N/A,FALSE,"Prof (c)"}</definedName>
    <definedName name="wrn.Profitability._.Indicators." hidden="1">{"ProfPrintArea",#N/A,FALSE,"Prof (c)"}</definedName>
    <definedName name="wrn.Profitability._.Indicators._.Base._.Case." localSheetId="14" hidden="1">{"ProfPrintArea",#N/A,FALSE,"Prof (c)"}</definedName>
    <definedName name="wrn.Profitability._.Indicators._.Base._.Case." hidden="1">{"ProfPrintArea",#N/A,FALSE,"Prof (c)"}</definedName>
    <definedName name="wrn.Project._.Summary." localSheetId="14" hidden="1">{"Summary",#N/A,FALSE,"MICMULT";"Income Statement",#N/A,FALSE,"MICMULT";"Cash Flows",#N/A,FALSE,"MICMULT"}</definedName>
    <definedName name="wrn.Project._.Summary." hidden="1">{"Summary",#N/A,FALSE,"MICMULT";"Income Statement",#N/A,FALSE,"MICMULT";"Cash Flows",#N/A,FALSE,"MICMULT"}</definedName>
    <definedName name="wrn.Project._.Summary._1" localSheetId="14" hidden="1">{"Summary",#N/A,FALSE,"MICMULT";"Income Statement",#N/A,FALSE,"MICMULT";"Cash Flows",#N/A,FALSE,"MICMULT"}</definedName>
    <definedName name="wrn.Project._.Summary._1" hidden="1">{"Summary",#N/A,FALSE,"MICMULT";"Income Statement",#N/A,FALSE,"MICMULT";"Cash Flows",#N/A,FALSE,"MICMULT"}</definedName>
    <definedName name="wrn.Projected._.Data._.and._.Subject._.Company._.Data." localSheetId="14" hidden="1">{#N/A,#N/A,FALSE,"Projected Data &amp; SUBJECT-INPUTS"}</definedName>
    <definedName name="wrn.Projected._.Data._.and._.Subject._.Company._.Data." hidden="1">{#N/A,#N/A,FALSE,"Projected Data &amp; SUBJECT-INPUTS"}</definedName>
    <definedName name="wrn.Projected._.Data._.and._.Subject._.Company._.Data._1" localSheetId="14" hidden="1">{#N/A,#N/A,FALSE,"Projected Data &amp; SUBJECT-INPUTS"}</definedName>
    <definedName name="wrn.Projected._.Data._.and._.Subject._.Company._.Data._1" hidden="1">{#N/A,#N/A,FALSE,"Projected Data &amp; SUBJECT-INPUTS"}</definedName>
    <definedName name="wrn.QUICK." localSheetId="14"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cap." localSheetId="14" hidden="1">{#N/A,#N/A,FALSE,"RECAP";#N/A,#N/A,FALSE,"CW_B";#N/A,#N/A,FALSE,"CW_M";#N/A,#N/A,FALSE,"CW_E";#N/A,#N/A,FALSE,"CW_F";#N/A,#N/A,FALSE,"FC_B";#N/A,#N/A,FALSE,"FC_M";#N/A,#N/A,FALSE,"FC_E";#N/A,#N/A,FALSE,"FC_F";#N/A,#N/A,FALSE,"CS"}</definedName>
    <definedName name="wrn.recap." hidden="1">{#N/A,#N/A,FALSE,"RECAP";#N/A,#N/A,FALSE,"CW_B";#N/A,#N/A,FALSE,"CW_M";#N/A,#N/A,FALSE,"CW_E";#N/A,#N/A,FALSE,"CW_F";#N/A,#N/A,FALSE,"FC_B";#N/A,#N/A,FALSE,"FC_M";#N/A,#N/A,FALSE,"FC_E";#N/A,#N/A,FALSE,"FC_F";#N/A,#N/A,FALSE,"CS"}</definedName>
    <definedName name="wrn.RECON." localSheetId="14" hidden="1">{"RECON",#N/A,FALSE,"Allocations"}</definedName>
    <definedName name="wrn.RECON." hidden="1">{"RECON",#N/A,FALSE,"Allocations"}</definedName>
    <definedName name="wrn.RECON._1" localSheetId="14" hidden="1">{"RECON",#N/A,FALSE,"Allocations"}</definedName>
    <definedName name="wrn.RECON._1" hidden="1">{"RECON",#N/A,FALSE,"Allocations"}</definedName>
    <definedName name="wrn.RECON._2" localSheetId="14" hidden="1">{"RECON",#N/A,FALSE,"Allocations"}</definedName>
    <definedName name="wrn.RECON._2" hidden="1">{"RECON",#N/A,FALSE,"Allocations"}</definedName>
    <definedName name="wrn.RECON._3" localSheetId="14" hidden="1">{"RECON",#N/A,FALSE,"Allocations"}</definedName>
    <definedName name="wrn.RECON._3" hidden="1">{"RECON",#N/A,FALSE,"Allocations"}</definedName>
    <definedName name="wrn.red_take." localSheetId="14"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_take._1" localSheetId="14"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forcast._.Print." localSheetId="14" hidden="1">{#N/A,#N/A,FALSE;"RF Inc Stmt",#N/A,#N/A;FALSE,"RF-IS-1",#N/A;#N/A,FALSE,"RF-IS-2"}</definedName>
    <definedName name="wrn.Reforcast._.Print." hidden="1">{#N/A,#N/A,FALSE;"RF Inc Stmt",#N/A,#N/A;FALSE,"RF-IS-1",#N/A;#N/A,FALSE,"RF-IS-2"}</definedName>
    <definedName name="wrn.Reforcast._.Print1" localSheetId="14" hidden="1">{#N/A,#N/A,FALSE;"RF Inc Stmt",#N/A,#N/A;FALSE,"RF-IS-1",#N/A;#N/A,FALSE,"RF-IS-2"}</definedName>
    <definedName name="wrn.Reforcast._.Print1" hidden="1">{#N/A,#N/A,FALSE;"RF Inc Stmt",#N/A,#N/A;FALSE,"RF-IS-1",#N/A;#N/A,FALSE,"RF-IS-2"}</definedName>
    <definedName name="wrn.Reforecast." localSheetId="14"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orecast."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placement._.Cost." localSheetId="14"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14" hidden="1">{#N/A,#N/A,FALSE,"Work performed";#N/A,#N/A,FALSE,"Resources"}</definedName>
    <definedName name="wrn.Report." hidden="1">{#N/A,#N/A,FALSE,"Work performed";#N/A,#N/A,FALSE,"Resources"}</definedName>
    <definedName name="wrn.Report._.Exhibits." localSheetId="14" hidden="1">{"Inc Stmt Exhibit",#N/A,FALSE,"IS";"BS Exhibit",#N/A,FALSE,"BS";"Ratio No.1",#N/A,FALSE,"Ratio";"Ratio No.2",#N/A,FALSE,"Ratio"}</definedName>
    <definedName name="wrn.Report._.Exhibits." hidden="1">{"Inc Stmt Exhibit",#N/A,FALSE,"IS";"BS Exhibit",#N/A,FALSE,"BS";"Ratio No.1",#N/A,FALSE,"Ratio";"Ratio No.2",#N/A,FALSE,"Ratio"}</definedName>
    <definedName name="wrn.Report._.Exhibits._1" localSheetId="14" hidden="1">{"Inc Stmt Exhibit",#N/A,FALSE,"IS";"BS Exhibit",#N/A,FALSE,"BS";"Ratio No.1",#N/A,FALSE,"Ratio";"Ratio No.2",#N/A,FALSE,"Ratio"}</definedName>
    <definedName name="wrn.Report._.Exhibits._1" hidden="1">{"Inc Stmt Exhibit",#N/A,FALSE,"IS";"BS Exhibit",#N/A,FALSE,"BS";"Ratio No.1",#N/A,FALSE,"Ratio";"Ratio No.2",#N/A,FALSE,"Ratio"}</definedName>
    <definedName name="wrn.REPORT._.FOR._.CCA." localSheetId="14" hidden="1">{"CCA",#N/A,FALSE,"INPUT";"Pricing","CCA",FALSE,"Pricing";"Rent","CCA",FALSE,"Rent,Exp";"Fund Flow",#N/A,FALSE,"Fund Flow"}</definedName>
    <definedName name="wrn.REPORT._.FOR._.CCA." hidden="1">{"CCA",#N/A,FALSE,"INPUT";"Pricing","CCA",FALSE,"Pricing";"Rent","CCA",FALSE,"Rent,Exp";"Fund Flow",#N/A,FALSE,"Fund Flow"}</definedName>
    <definedName name="wrn.REPORT._.FOR._.FA." localSheetId="14" hidden="1">{"Report for FA","FA",FALSE,"Benefits"}</definedName>
    <definedName name="wrn.REPORT._.FOR._.FA." hidden="1">{"Report for FA","FA",FALSE,"Benefits"}</definedName>
    <definedName name="wrn.REPORT._.FOR._.LUS." localSheetId="14" hidden="1">{#N/A,#N/A,FALSE,"LeaseData";"Rent",#N/A,FALSE,"Rent,Exp"}</definedName>
    <definedName name="wrn.REPORT._.FOR._.LUS." hidden="1">{#N/A,#N/A,FALSE,"LeaseData";"Rent",#N/A,FALSE,"Rent,Exp"}</definedName>
    <definedName name="wrn.Revenue._.Analysis." localSheetId="1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detail." localSheetId="14" hidden="1">{"revenue detail 1",#N/A,FALSE,"Revenue Detail";"revenue detail 2",#N/A,FALSE,"Revenue Detail";"revenue detail 3",#N/A,FALSE,"Revenue Detail";"revenue detail 4",#N/A,FALSE,"Revenue Detail"}</definedName>
    <definedName name="wrn.revenue._.detail." hidden="1">{"revenue detail 1",#N/A,FALSE,"Revenue Detail";"revenue detail 2",#N/A,FALSE,"Revenue Detail";"revenue detail 3",#N/A,FALSE,"Revenue Detail";"revenue detail 4",#N/A,FALSE,"Revenue Detail"}</definedName>
    <definedName name="wrn.revenue._.detail._1" localSheetId="14" hidden="1">{"revenue detail 1",#N/A,FALSE,"Revenue Detail";"revenue detail 2",#N/A,FALSE,"Revenue Detail";"revenue detail 3",#N/A,FALSE,"Revenue Detail";"revenue detail 4",#N/A,FALSE,"Revenue Detail"}</definedName>
    <definedName name="wrn.revenue._.detail._1" hidden="1">{"revenue detail 1",#N/A,FALSE,"Revenue Detail";"revenue detail 2",#N/A,FALSE,"Revenue Detail";"revenue detail 3",#N/A,FALSE,"Revenue Detail";"revenue detail 4",#N/A,FALSE,"Revenue Detail"}</definedName>
    <definedName name="wrn.revenue._.graph." localSheetId="14" hidden="1">{"revenue graph",#N/A,FALSE,"Revenue Graph"}</definedName>
    <definedName name="wrn.revenue._.graph." hidden="1">{"revenue graph",#N/A,FALSE,"Revenue Graph"}</definedName>
    <definedName name="wrn.revenue._.graph._1" localSheetId="14" hidden="1">{"revenue graph",#N/A,FALSE,"Revenue Graph"}</definedName>
    <definedName name="wrn.revenue._.graph._1" hidden="1">{"revenue graph",#N/A,FALSE,"Revenue Graph"}</definedName>
    <definedName name="wrn.rollup." localSheetId="14" hidden="1">{"page1",#N/A,FALSE,"rollup"}</definedName>
    <definedName name="wrn.rollup." hidden="1">{"page1",#N/A,FALSE,"rollup"}</definedName>
    <definedName name="wrn.Roof._.Report." localSheetId="14" hidden="1">{"Roofs Page 1",#N/A,FALSE,"Roof Outline";"Roofs Page 2",#N/A,FALSE,"Roof Outline"}</definedName>
    <definedName name="wrn.Roof._.Report." hidden="1">{"Roofs Page 1",#N/A,FALSE,"Roof Outline";"Roofs Page 2",#N/A,FALSE,"Roof Outline"}</definedName>
    <definedName name="wrn.RustyPresentation." localSheetId="14" hidden="1">{#N/A,#N/A,TRUE,"TransCore Summary",#N/A,#N/A,TRUE,"TransCore IS";#N/A,#N/A,TRUE,"TransCore Balance",#N/A,#N/A,TRUE,"TransCore Backlog";#N/A,#N/A,TRUE,"Syntonic IS",#N/A,#N/A,TRUE,"Syntonic Bal";#N/A,#N/A,TRUE,"Systems IS",#N/A,#N/A,TRUE,"Systems Bal"}</definedName>
    <definedName name="wrn.RustyPresentation." hidden="1">{#N/A,#N/A,TRUE,"TransCore Summary",#N/A,#N/A,TRUE,"TransCore IS";#N/A,#N/A,TRUE,"TransCore Balance",#N/A,#N/A,TRUE,"TransCore Backlog";#N/A,#N/A,TRUE,"Syntonic IS",#N/A,#N/A,TRUE,"Syntonic Bal";#N/A,#N/A,TRUE,"Systems IS",#N/A,#N/A,TRUE,"Systems Bal"}</definedName>
    <definedName name="wrn.sales." localSheetId="14" hidden="1">{"sales",#N/A,FALSE,"Sales";"sales existing",#N/A,FALSE,"Sales";"sales rd1",#N/A,FALSE,"Sales";"sales rd2",#N/A,FALSE,"Sales"}</definedName>
    <definedName name="wrn.sales." hidden="1">{"sales",#N/A,FALSE,"Sales";"sales existing",#N/A,FALSE,"Sales";"sales rd1",#N/A,FALSE,"Sales";"sales rd2",#N/A,FALSE,"Sales"}</definedName>
    <definedName name="wrn.Sales._.Information." localSheetId="14" hidden="1">{#N/A,#N/A,FALSE,"Cover Page";#N/A,#N/A,FALSE,"Table of Contents";#N/A,#N/A,FALSE,"Investment-Acquisition Costs";#N/A,#N/A,FALSE,"Financing Assumptions";#N/A,#N/A,FALSE,"Proforma Assumptions";#N/A,#N/A,FALSE,"Rent Roll";#N/A,#N/A,FALSE,"Taxes and Assessments"}</definedName>
    <definedName name="wrn.Sales._.Information." hidden="1">{#N/A,#N/A,FALSE,"Cover Page";#N/A,#N/A,FALSE,"Table of Contents";#N/A,#N/A,FALSE,"Investment-Acquisition Costs";#N/A,#N/A,FALSE,"Financing Assumptions";#N/A,#N/A,FALSE,"Proforma Assumptions";#N/A,#N/A,FALSE,"Rent Roll";#N/A,#N/A,FALSE,"Taxes and Assessments"}</definedName>
    <definedName name="wrn.Sales._.Package._.MPS._.01." localSheetId="14" hidden="1">{#N/A,#N/A,FALSE,"Cover Page";#N/A,#N/A,FALSE,"Table of Contents";#N/A,#N/A,FALSE,"Executive Summary";#N/A,#N/A,FALSE,"Investment-Acquisition Costs";#N/A,#N/A,FALSE,"Financing Assumptions";#N/A,#N/A,FALSE,"Rent Roll";#N/A,#N/A,FALSE,"Taxes and Assessments"}</definedName>
    <definedName name="wrn.Sales._.Package._.MPS._.01." hidden="1">{#N/A,#N/A,FALSE,"Cover Page";#N/A,#N/A,FALSE,"Table of Contents";#N/A,#N/A,FALSE,"Executive Summary";#N/A,#N/A,FALSE,"Investment-Acquisition Costs";#N/A,#N/A,FALSE,"Financing Assumptions";#N/A,#N/A,FALSE,"Rent Roll";#N/A,#N/A,FALSE,"Taxes and Assessments"}</definedName>
    <definedName name="wrn.sales._1" localSheetId="14" hidden="1">{"sales",#N/A,FALSE,"Sales";"sales existing",#N/A,FALSE,"Sales";"sales rd1",#N/A,FALSE,"Sales";"sales rd2",#N/A,FALSE,"Sales"}</definedName>
    <definedName name="wrn.sales._1" hidden="1">{"sales",#N/A,FALSE,"Sales";"sales existing",#N/A,FALSE,"Sales";"sales rd1",#N/A,FALSE,"Sales";"sales rd2",#N/A,FALSE,"Sales"}</definedName>
    <definedName name="wrn.sample." localSheetId="14" hidden="1">{"sample",#N/A,FALSE,"Client Input Sheet"}</definedName>
    <definedName name="wrn.sample." hidden="1">{"sample",#N/A,FALSE,"Client Input Sheet"}</definedName>
    <definedName name="wrn.sample._1" localSheetId="14" hidden="1">{"sample",#N/A,FALSE,"Client Input Sheet"}</definedName>
    <definedName name="wrn.sample._1" hidden="1">{"sample",#N/A,FALSE,"Client Input Sheet"}</definedName>
    <definedName name="wrn.Schedules." localSheetId="14" hidden="1">{#N/A,#N/A,FALSE,"Lse-ex";#N/A,#N/A,FALSE,"Rollover";#N/A,#N/A,FALSE,"Hist Sales";#N/A,#N/A,FALSE,"97 Occup Cst";#N/A,#N/A,FALSE,"Breakpoint";#N/A,#N/A,FALSE,"Rentroll";#N/A,#N/A,FALSE,"Hst I&amp;E";#N/A,#N/A,FALSE,"Owners";#N/A,#N/A,FALSE,"PROPS96";#N/A,#N/A,FALSE,"Props on mkt";#N/A,#N/A,FALSE,"Portfolios on mkt"}</definedName>
    <definedName name="wrn.Schedules." hidden="1">{#N/A,#N/A,FALSE,"Lse-ex";#N/A,#N/A,FALSE,"Rollover";#N/A,#N/A,FALSE,"Hist Sales";#N/A,#N/A,FALSE,"97 Occup Cst";#N/A,#N/A,FALSE,"Breakpoint";#N/A,#N/A,FALSE,"Rentroll";#N/A,#N/A,FALSE,"Hst I&amp;E";#N/A,#N/A,FALSE,"Owners";#N/A,#N/A,FALSE,"PROPS96";#N/A,#N/A,FALSE,"Props on mkt";#N/A,#N/A,FALSE,"Portfolios on mkt"}</definedName>
    <definedName name="wrn.Shorten._.Version." localSheetId="14" hidden="1">{#N/A,#N/A,FALSE,"changes";#N/A,#N/A,FALSE,"Assumptions";"view1",#N/A,FALSE,"BE Analysis";"view2",#N/A,FALSE,"BE Analysis";#N/A,#N/A,FALSE,"DCF Calculation - Scenario 1";"Dollar",#N/A,FALSE,"Consolidated - Scenario 1";"CS",#N/A,FALSE,"Consolidated - Scenario 1"}</definedName>
    <definedName name="wrn.Shorten._.Version." hidden="1">{#N/A,#N/A,FALSE,"changes";#N/A,#N/A,FALSE,"Assumptions";"view1",#N/A,FALSE,"BE Analysis";"view2",#N/A,FALSE,"BE Analysis";#N/A,#N/A,FALSE,"DCF Calculation - Scenario 1";"Dollar",#N/A,FALSE,"Consolidated - Scenario 1";"CS",#N/A,FALSE,"Consolidated - Scenario 1"}</definedName>
    <definedName name="wrn.Shorten._.Version._1" localSheetId="14" hidden="1">{#N/A,#N/A,FALSE,"changes";#N/A,#N/A,FALSE,"Assumptions";"view1",#N/A,FALSE,"BE Analysis";"view2",#N/A,FALSE,"BE Analysis";#N/A,#N/A,FALSE,"DCF Calculation - Scenario 1";"Dollar",#N/A,FALSE,"Consolidated - Scenario 1";"CS",#N/A,FALSE,"Consolidated - Scenario 1"}</definedName>
    <definedName name="wrn.Shorten._.Version._1" hidden="1">{#N/A,#N/A,FALSE,"changes";#N/A,#N/A,FALSE,"Assumptions";"view1",#N/A,FALSE,"BE Analysis";"view2",#N/A,FALSE,"BE Analysis";#N/A,#N/A,FALSE,"DCF Calculation - Scenario 1";"Dollar",#N/A,FALSE,"Consolidated - Scenario 1";"CS",#N/A,FALSE,"Consolidated - Scenario 1"}</definedName>
    <definedName name="wrn.STAND_ALONE_BOTH." localSheetId="14" hidden="1">{"FCB_ALL",#N/A;FALSE,"FCB";"GREY_ALL",#N/A;FALSE,"GREY"}</definedName>
    <definedName name="wrn.STAND_ALONE_BOTH." hidden="1">{"FCB_ALL",#N/A;FALSE,"FCB";"GREY_ALL",#N/A;FALSE,"GREY"}</definedName>
    <definedName name="wrn.STMT._.OF._.CASH._.FLOWS." localSheetId="14" hidden="1">{"STMT OF CASH FLOWS",#N/A,FALSE,"Cash Flows Indirect"}</definedName>
    <definedName name="wrn.STMT._.OF._.CASH._.FLOWS." hidden="1">{"STMT OF CASH FLOWS",#N/A,FALSE,"Cash Flows Indirect"}</definedName>
    <definedName name="wrn.STMT._.OF._.CASH._.FLOWS._1" localSheetId="14" hidden="1">{"STMT OF CASH FLOWS",#N/A,FALSE,"Cash Flows Indirect"}</definedName>
    <definedName name="wrn.STMT._.OF._.CASH._.FLOWS._1" hidden="1">{"STMT OF CASH FLOWS",#N/A,FALSE,"Cash Flows Indirect"}</definedName>
    <definedName name="wrn.SUM._.OF._.UNIT._.3." localSheetId="14"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14" hidden="1">{"summary",#N/A,FALSE,"Valuation Analysis"}</definedName>
    <definedName name="wrn.summary." hidden="1">{"summary",#N/A,FALSE,"Valuation Analysis"}</definedName>
    <definedName name="wrn.summary._.schedules." localSheetId="14" hidden="1">{"summary1",#N/A,FALSE,"Summary of Values";"summary2",#N/A,FALSE,"Summary of Values"}</definedName>
    <definedName name="wrn.summary._.schedules." hidden="1">{"summary1",#N/A,FALSE,"Summary of Values";"summary2",#N/A,FALSE,"Summary of Values"}</definedName>
    <definedName name="wrn.summary._.schedules._1" localSheetId="14" hidden="1">{"summary1",#N/A,FALSE,"Summary of Values";"summary2",#N/A,FALSE,"Summary of Values"}</definedName>
    <definedName name="wrn.summary._.schedules._1" hidden="1">{"summary1",#N/A,FALSE,"Summary of Values";"summary2",#N/A,FALSE,"Summary of Values"}</definedName>
    <definedName name="wrn.summary._1" localSheetId="14" hidden="1">{"summary",#N/A,FALSE,"Valuation Analysis"}</definedName>
    <definedName name="wrn.summary._1" hidden="1">{"summary",#N/A,FALSE,"Valuation Analysis"}</definedName>
    <definedName name="wrn.Supporting._.Calculations." localSheetId="14" hidden="1">{#N/A,#N/A,FALSE,"Work performed";#N/A,#N/A,FALSE,"Resources"}</definedName>
    <definedName name="wrn.Supporting._.Calculations." hidden="1">{#N/A,#N/A,FALSE,"Work performed";#N/A,#N/A,FALSE,"Resources"}</definedName>
    <definedName name="wrn.TAJE." localSheetId="14" hidden="1">{"TAJE",#N/A,FALSE,"TAJE"}</definedName>
    <definedName name="wrn.TAJE." hidden="1">{"TAJE",#N/A,FALSE,"TAJE"}</definedName>
    <definedName name="wrn.TAJE._1" localSheetId="14" hidden="1">{"TAJE",#N/A,FALSE,"TAJE"}</definedName>
    <definedName name="wrn.TAJE._1" hidden="1">{"TAJE",#N/A,FALSE,"TAJE"}</definedName>
    <definedName name="wrn.TAJE._2" localSheetId="14" hidden="1">{"TAJE",#N/A,FALSE,"TAJE"}</definedName>
    <definedName name="wrn.TAJE._2" hidden="1">{"TAJE",#N/A,FALSE,"TAJE"}</definedName>
    <definedName name="wrn.TAJE._3" localSheetId="14" hidden="1">{"TAJE",#N/A,FALSE,"TAJE"}</definedName>
    <definedName name="wrn.TAJE._3" hidden="1">{"TAJE",#N/A,FALSE,"TAJE"}</definedName>
    <definedName name="wrn.Tax._.Accrual." localSheetId="14" hidden="1">{#N/A,#N/A,TRUE,"TAXPROV";#N/A,#N/A,TRUE,"FLOWTHRU";#N/A,#N/A,TRUE,"SCHEDULE M'S";#N/A,#N/A,TRUE,"PLANT M'S";#N/A,#N/A,TRUE,"TAXJE"}</definedName>
    <definedName name="wrn.Tax._.Accrual." hidden="1">{#N/A,#N/A,TRUE,"TAXPROV";#N/A,#N/A,TRUE,"FLOWTHRU";#N/A,#N/A,TRUE,"SCHEDULE M'S";#N/A,#N/A,TRUE,"PLANT M'S";#N/A,#N/A,TRUE,"TAXJE"}</definedName>
    <definedName name="wrn.TB._.ALL._.ACCTS." localSheetId="14" hidden="1">{"BALANCE SHEET ACCTS",#N/A,TRUE,"Working Trial Balance";"INCOME STMT ACCTS",#N/A,TRUE,"Working Trial Balance"}</definedName>
    <definedName name="wrn.TB._.ALL._.ACCTS." hidden="1">{"BALANCE SHEET ACCTS",#N/A,TRUE,"Working Trial Balance";"INCOME STMT ACCTS",#N/A,TRUE,"Working Trial Balance"}</definedName>
    <definedName name="wrn.TB._.ALL._.ACCTS._1" localSheetId="14"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localSheetId="14" hidden="1">{"BALANCE SHEET ACCTS",#N/A,FALSE,"Working Trial Balance"}</definedName>
    <definedName name="wrn.TB._.BALANCE._.SHEET." hidden="1">{"BALANCE SHEET ACCTS",#N/A,FALSE,"Working Trial Balance"}</definedName>
    <definedName name="wrn.TB._.BALANCE._.SHEET._1" localSheetId="14" hidden="1">{"BALANCE SHEET ACCTS",#N/A,FALSE,"Working Trial Balance"}</definedName>
    <definedName name="wrn.TB._.BALANCE._.SHEET._1" hidden="1">{"BALANCE SHEET ACCTS",#N/A,FALSE,"Working Trial Balance"}</definedName>
    <definedName name="wrn.TB._.EXPLANATIONS." localSheetId="14" hidden="1">{"EXPLANATIONS",#N/A,FALSE,"Working Trial Balance"}</definedName>
    <definedName name="wrn.TB._.EXPLANATIONS." hidden="1">{"EXPLANATIONS",#N/A,FALSE,"Working Trial Balance"}</definedName>
    <definedName name="wrn.TB._.EXPLANATIONS._1" localSheetId="14" hidden="1">{"EXPLANATIONS",#N/A,FALSE,"Working Trial Balance"}</definedName>
    <definedName name="wrn.TB._.EXPLANATIONS._1" hidden="1">{"EXPLANATIONS",#N/A,FALSE,"Working Trial Balance"}</definedName>
    <definedName name="wrn.TB._.INCOME._.STMT." localSheetId="14" hidden="1">{"INCOME STMT ACCTS",#N/A,FALSE,"Working Trial Balance"}</definedName>
    <definedName name="wrn.TB._.INCOME._.STMT." hidden="1">{"INCOME STMT ACCTS",#N/A,FALSE,"Working Trial Balance"}</definedName>
    <definedName name="wrn.TB._.INCOME._.STMT._1" localSheetId="14" hidden="1">{"INCOME STMT ACCTS",#N/A,FALSE,"Working Trial Balance"}</definedName>
    <definedName name="wrn.TB._.INCOME._.STMT._1" hidden="1">{"INCOME STMT ACCTS",#N/A,FALSE,"Working Trial Balance"}</definedName>
    <definedName name="wrn.TB3." localSheetId="14" hidden="1">{"TB3",#N/A,FALSE,"INCOME"}</definedName>
    <definedName name="wrn.TB3." hidden="1">{"TB3",#N/A,FALSE,"INCOME"}</definedName>
    <definedName name="wrn.TB3._1" localSheetId="14" hidden="1">{"TB3",#N/A,FALSE,"INCOME"}</definedName>
    <definedName name="wrn.TB3._1" hidden="1">{"TB3",#N/A,FALSE,"INCOME"}</definedName>
    <definedName name="wrn.TB3._2" localSheetId="14" hidden="1">{"TB3",#N/A,FALSE,"INCOME"}</definedName>
    <definedName name="wrn.TB3._2" hidden="1">{"TB3",#N/A,FALSE,"INCOME"}</definedName>
    <definedName name="wrn.TB3._3" localSheetId="14" hidden="1">{"TB3",#N/A,FALSE,"INCOME"}</definedName>
    <definedName name="wrn.TB3._3" hidden="1">{"TB3",#N/A,FALSE,"INCOME"}</definedName>
    <definedName name="wrn.technology." localSheetId="14" hidden="1">{"developed valuation",#N/A,FALSE,"Valuation Analysis";"developed income statement",#N/A,FALSE,"Abbreviated Income Statement";"inprocess valuation",#N/A,FALSE,"Valuation Analysis";"inprocess income statement",#N/A,FALSE,"Abbreviated Income Statement"}</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chnology._1" localSheetId="14" hidden="1">{"developed valuation",#N/A,FALSE,"Valuation Analysis";"developed income statement",#N/A,FALSE,"Abbreviated Income Statement";"inprocess valuation",#N/A,FALSE,"Valuation Analysis";"inprocess income statement",#N/A,FALSE,"Abbreviated Income Statement"}</definedName>
    <definedName name="wrn.technology._1" hidden="1">{"developed valuation",#N/A,FALSE,"Valuation Analysis";"developed income statement",#N/A,FALSE,"Abbreviated Income Statement";"inprocess valuation",#N/A,FALSE,"Valuation Analysis";"inprocess income statement",#N/A,FALSE,"Abbreviated Income Statement"}</definedName>
    <definedName name="wrn.TEST." localSheetId="14" hidden="1">{"acc1",#N/A,TRUE,"Accrual";"ACC2",#N/A,TRUE,"Accrual"}</definedName>
    <definedName name="wrn.TEST." hidden="1">{"acc1",#N/A,TRUE,"Accrual";"ACC2",#N/A,TRUE,"Accrual"}</definedName>
    <definedName name="wrn.test1." localSheetId="14" hidden="1">{"Income Statement",#N/A,FALSE,"CFMODEL";"Balance Sheet",#N/A,FALSE,"CFMODEL"}</definedName>
    <definedName name="wrn.test1." hidden="1">{"Income Statement",#N/A,FALSE,"CFMODEL";"Balance Sheet",#N/A,FALSE,"CFMODEL"}</definedName>
    <definedName name="wrn.test1._1" localSheetId="14" hidden="1">{"Income Statement",#N/A,FALSE,"CFMODEL";"Balance Sheet",#N/A,FALSE,"CFMODEL"}</definedName>
    <definedName name="wrn.test1._1" hidden="1">{"Income Statement",#N/A,FALSE,"CFMODEL";"Balance Sheet",#N/A,FALSE,"CFMODEL"}</definedName>
    <definedName name="wrn.test2." localSheetId="14" hidden="1">{"SourcesUses",#N/A,TRUE,"CFMODEL";"TransOverview",#N/A,TRUE,"CFMODEL"}</definedName>
    <definedName name="wrn.test2." hidden="1">{"SourcesUses",#N/A,TRUE,"CFMODEL";"TransOverview",#N/A,TRUE,"CFMODEL"}</definedName>
    <definedName name="wrn.test2._1" localSheetId="14" hidden="1">{"SourcesUses",#N/A,TRUE,"CFMODEL";"TransOverview",#N/A,TRUE,"CFMODEL"}</definedName>
    <definedName name="wrn.test2._1" hidden="1">{"SourcesUses",#N/A,TRUE,"CFMODEL";"TransOverview",#N/A,TRUE,"CFMODEL"}</definedName>
    <definedName name="wrn.test3." localSheetId="14" hidden="1">{"SourcesUses",#N/A,TRUE,#N/A;"TransOverview",#N/A,TRUE,"CFMODEL"}</definedName>
    <definedName name="wrn.test3." hidden="1">{"SourcesUses",#N/A,TRUE,#N/A;"TransOverview",#N/A,TRUE,"CFMODEL"}</definedName>
    <definedName name="wrn.test3._1" localSheetId="14" hidden="1">{"SourcesUses",#N/A,TRUE,#N/A;"TransOverview",#N/A,TRUE,"CFMODEL"}</definedName>
    <definedName name="wrn.test3._1" hidden="1">{"SourcesUses",#N/A,TRUE,#N/A;"TransOverview",#N/A,TRUE,"CFMODEL"}</definedName>
    <definedName name="wrn.test4." localSheetId="14" hidden="1">{"SourcesUses",#N/A,TRUE,"FundsFlow";"TransOverview",#N/A,TRUE,"FundsFlow"}</definedName>
    <definedName name="wrn.test4." hidden="1">{"SourcesUses",#N/A,TRUE,"FundsFlow";"TransOverview",#N/A,TRUE,"FundsFlow"}</definedName>
    <definedName name="wrn.test4._1" localSheetId="14" hidden="1">{"SourcesUses",#N/A,TRUE,"FundsFlow";"TransOverview",#N/A,TRUE,"FundsFlow"}</definedName>
    <definedName name="wrn.test4._1" hidden="1">{"SourcesUses",#N/A,TRUE,"FundsFlow";"TransOverview",#N/A,TRUE,"FundsFlow"}</definedName>
    <definedName name="wrn.TESTS." localSheetId="14" hidden="1">{"PAGE_1",#N/A,FALSE,"MONTH"}</definedName>
    <definedName name="wrn.TESTS." hidden="1">{"PAGE_1",#N/A,FALSE,"MONTH"}</definedName>
    <definedName name="wrn.Total._.Company._.Reforecast._.Print." localSheetId="14"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Company._.Reforecast._.Print."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Printout." localSheetId="14" hidden="1">{#N/A,#N/A,FALSE,"System Totals";#N/A,#N/A,FALSE,"SegA";#N/A,#N/A,FALSE,"SegB";#N/A,#N/A,FALSE,"SegC";#N/A,#N/A,FALSE,"SegD";#N/A,#N/A,FALSE,"SegE";#N/A,#N/A,FALSE,"SegF";#N/A,#N/A,FALSE,"SegG"}</definedName>
    <definedName name="wrn.Total._.Printout." hidden="1">{#N/A,#N/A,FALSE,"System Totals";#N/A,#N/A,FALSE,"SegA";#N/A,#N/A,FALSE,"SegB";#N/A,#N/A,FALSE,"SegC";#N/A,#N/A,FALSE,"SegD";#N/A,#N/A,FALSE,"SegE";#N/A,#N/A,FALSE,"SegF";#N/A,#N/A,FALSE,"SegG"}</definedName>
    <definedName name="wrn.Track." localSheetId="14" hidden="1">{#N/A,#N/A,FALSE;"Inc Stmt",#N/A,#N/A;FALSE,"Indirect Costs",#N/A;#N/A,FALSE,"Capital"}</definedName>
    <definedName name="wrn.Track." hidden="1">{#N/A,#N/A,FALSE;"Inc Stmt",#N/A,#N/A;FALSE,"Indirect Costs",#N/A;#N/A,FALSE,"Capital"}</definedName>
    <definedName name="wrn.trademark._.and._.trade._.name." localSheetId="14" hidden="1">{"trademark1",#N/A,FALSE,"Trademark(s) and Trade Name(s)"}</definedName>
    <definedName name="wrn.trademark._.and._.trade._.name." hidden="1">{"trademark1",#N/A,FALSE,"Trademark(s) and Trade Name(s)"}</definedName>
    <definedName name="wrn.trademark._.and._.trade._.name._1" localSheetId="14" hidden="1">{"trademark1",#N/A,FALSE,"Trademark(s) and Trade Name(s)"}</definedName>
    <definedName name="wrn.trademark._.and._.trade._.name._1" hidden="1">{"trademark1",#N/A,FALSE,"Trademark(s) and Trade Name(s)"}</definedName>
    <definedName name="wrn.Trading._.Summary." localSheetId="14" hidden="1">{#N/A;#N/A;FALSE;"Trading Summary"}</definedName>
    <definedName name="wrn.Trading._.Summary." hidden="1">{#N/A;#N/A;FALSE;"Trading Summary"}</definedName>
    <definedName name="wrn.Unit._.Financials." localSheetId="14"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14"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SIM_Data."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4"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_1" localSheetId="14"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_1_1" localSheetId="14" hidden="1">{#N/A,#N/A,FALSE,"Expenditures";#N/A,#N/A,FALSE,"Property Placed In-Service";#N/A,#N/A,FALSE,"Removals";#N/A,#N/A,FALSE,"Retirements";#N/A,#N/A,FALSE,"CWIP Balances";#N/A,#N/A,FALSE,"CWIP_Expend_Ratios";#N/A,#N/A,FALSE,"CWIP_Yr_End"}</definedName>
    <definedName name="wrn.USIM_Data_Abbrev._1_1" hidden="1">{#N/A,#N/A,FALSE,"Expenditures";#N/A,#N/A,FALSE,"Property Placed In-Service";#N/A,#N/A,FALSE,"Removals";#N/A,#N/A,FALSE,"Retirements";#N/A,#N/A,FALSE,"CWIP Balances";#N/A,#N/A,FALSE,"CWIP_Expend_Ratios";#N/A,#N/A,FALSE,"CWIP_Yr_End"}</definedName>
    <definedName name="wrn.USIM_Data_Abbrev._1_2" localSheetId="14" hidden="1">{#N/A,#N/A,FALSE,"Expenditures";#N/A,#N/A,FALSE,"Property Placed In-Service";#N/A,#N/A,FALSE,"Removals";#N/A,#N/A,FALSE,"Retirements";#N/A,#N/A,FALSE,"CWIP Balances";#N/A,#N/A,FALSE,"CWIP_Expend_Ratios";#N/A,#N/A,FALSE,"CWIP_Yr_End"}</definedName>
    <definedName name="wrn.USIM_Data_Abbrev._1_2" hidden="1">{#N/A,#N/A,FALSE,"Expenditures";#N/A,#N/A,FALSE,"Property Placed In-Service";#N/A,#N/A,FALSE,"Removals";#N/A,#N/A,FALSE,"Retirements";#N/A,#N/A,FALSE,"CWIP Balances";#N/A,#N/A,FALSE,"CWIP_Expend_Ratios";#N/A,#N/A,FALSE,"CWIP_Yr_End"}</definedName>
    <definedName name="wrn.USIM_Data_Abbrev._1_3" localSheetId="14" hidden="1">{#N/A,#N/A,FALSE,"Expenditures";#N/A,#N/A,FALSE,"Property Placed In-Service";#N/A,#N/A,FALSE,"Removals";#N/A,#N/A,FALSE,"Retirements";#N/A,#N/A,FALSE,"CWIP Balances";#N/A,#N/A,FALSE,"CWIP_Expend_Ratios";#N/A,#N/A,FALSE,"CWIP_Yr_End"}</definedName>
    <definedName name="wrn.USIM_Data_Abbrev._1_3" hidden="1">{#N/A,#N/A,FALSE,"Expenditures";#N/A,#N/A,FALSE,"Property Placed In-Service";#N/A,#N/A,FALSE,"Removals";#N/A,#N/A,FALSE,"Retirements";#N/A,#N/A,FALSE,"CWIP Balances";#N/A,#N/A,FALSE,"CWIP_Expend_Ratios";#N/A,#N/A,FALSE,"CWIP_Yr_End"}</definedName>
    <definedName name="wrn.USIM_Data_Abbrev._2" localSheetId="14" hidden="1">{#N/A,#N/A,FALSE,"Expenditures";#N/A,#N/A,FALSE,"Property Placed In-Service";#N/A,#N/A,FALSE,"Removals";#N/A,#N/A,FALSE,"Retirements";#N/A,#N/A,FALSE,"CWIP Balances";#N/A,#N/A,FALSE,"CWIP_Expend_Ratios";#N/A,#N/A,FALSE,"CWIP_Yr_End"}</definedName>
    <definedName name="wrn.USIM_Data_Abbrev._2" hidden="1">{#N/A,#N/A,FALSE,"Expenditures";#N/A,#N/A,FALSE,"Property Placed In-Service";#N/A,#N/A,FALSE,"Removals";#N/A,#N/A,FALSE,"Retirements";#N/A,#N/A,FALSE,"CWIP Balances";#N/A,#N/A,FALSE,"CWIP_Expend_Ratios";#N/A,#N/A,FALSE,"CWIP_Yr_End"}</definedName>
    <definedName name="wrn.USIM_Data_Abbrev._2_1" localSheetId="14" hidden="1">{#N/A,#N/A,FALSE,"Expenditures";#N/A,#N/A,FALSE,"Property Placed In-Service";#N/A,#N/A,FALSE,"Removals";#N/A,#N/A,FALSE,"Retirements";#N/A,#N/A,FALSE,"CWIP Balances";#N/A,#N/A,FALSE,"CWIP_Expend_Ratios";#N/A,#N/A,FALSE,"CWIP_Yr_End"}</definedName>
    <definedName name="wrn.USIM_Data_Abbrev._2_1" hidden="1">{#N/A,#N/A,FALSE,"Expenditures";#N/A,#N/A,FALSE,"Property Placed In-Service";#N/A,#N/A,FALSE,"Removals";#N/A,#N/A,FALSE,"Retirements";#N/A,#N/A,FALSE,"CWIP Balances";#N/A,#N/A,FALSE,"CWIP_Expend_Ratios";#N/A,#N/A,FALSE,"CWIP_Yr_End"}</definedName>
    <definedName name="wrn.USIM_Data_Abbrev._2_2" localSheetId="14" hidden="1">{#N/A,#N/A,FALSE,"Expenditures";#N/A,#N/A,FALSE,"Property Placed In-Service";#N/A,#N/A,FALSE,"Removals";#N/A,#N/A,FALSE,"Retirements";#N/A,#N/A,FALSE,"CWIP Balances";#N/A,#N/A,FALSE,"CWIP_Expend_Ratios";#N/A,#N/A,FALSE,"CWIP_Yr_End"}</definedName>
    <definedName name="wrn.USIM_Data_Abbrev._2_2" hidden="1">{#N/A,#N/A,FALSE,"Expenditures";#N/A,#N/A,FALSE,"Property Placed In-Service";#N/A,#N/A,FALSE,"Removals";#N/A,#N/A,FALSE,"Retirements";#N/A,#N/A,FALSE,"CWIP Balances";#N/A,#N/A,FALSE,"CWIP_Expend_Ratios";#N/A,#N/A,FALSE,"CWIP_Yr_End"}</definedName>
    <definedName name="wrn.USIM_Data_Abbrev._2_3" localSheetId="14" hidden="1">{#N/A,#N/A,FALSE,"Expenditures";#N/A,#N/A,FALSE,"Property Placed In-Service";#N/A,#N/A,FALSE,"Removals";#N/A,#N/A,FALSE,"Retirements";#N/A,#N/A,FALSE,"CWIP Balances";#N/A,#N/A,FALSE,"CWIP_Expend_Ratios";#N/A,#N/A,FALSE,"CWIP_Yr_End"}</definedName>
    <definedName name="wrn.USIM_Data_Abbrev._2_3" hidden="1">{#N/A,#N/A,FALSE,"Expenditures";#N/A,#N/A,FALSE,"Property Placed In-Service";#N/A,#N/A,FALSE,"Removals";#N/A,#N/A,FALSE,"Retirements";#N/A,#N/A,FALSE,"CWIP Balances";#N/A,#N/A,FALSE,"CWIP_Expend_Ratios";#N/A,#N/A,FALSE,"CWIP_Yr_End"}</definedName>
    <definedName name="wrn.USIM_Data_Abbrev._3" localSheetId="14" hidden="1">{#N/A,#N/A,FALSE,"Expenditures";#N/A,#N/A,FALSE,"Property Placed In-Service";#N/A,#N/A,FALSE,"Removals";#N/A,#N/A,FALSE,"Retirements";#N/A,#N/A,FALSE,"CWIP Balances";#N/A,#N/A,FALSE,"CWIP_Expend_Ratios";#N/A,#N/A,FALSE,"CWIP_Yr_End"}</definedName>
    <definedName name="wrn.USIM_Data_Abbrev._3" hidden="1">{#N/A,#N/A,FALSE,"Expenditures";#N/A,#N/A,FALSE,"Property Placed In-Service";#N/A,#N/A,FALSE,"Removals";#N/A,#N/A,FALSE,"Retirements";#N/A,#N/A,FALSE,"CWIP Balances";#N/A,#N/A,FALSE,"CWIP_Expend_Ratios";#N/A,#N/A,FALSE,"CWIP_Yr_End"}</definedName>
    <definedName name="wrn.USIM_Data_Abbrev._3_1" localSheetId="14" hidden="1">{#N/A,#N/A,FALSE,"Expenditures";#N/A,#N/A,FALSE,"Property Placed In-Service";#N/A,#N/A,FALSE,"Removals";#N/A,#N/A,FALSE,"Retirements";#N/A,#N/A,FALSE,"CWIP Balances";#N/A,#N/A,FALSE,"CWIP_Expend_Ratios";#N/A,#N/A,FALSE,"CWIP_Yr_End"}</definedName>
    <definedName name="wrn.USIM_Data_Abbrev._3_1" hidden="1">{#N/A,#N/A,FALSE,"Expenditures";#N/A,#N/A,FALSE,"Property Placed In-Service";#N/A,#N/A,FALSE,"Removals";#N/A,#N/A,FALSE,"Retirements";#N/A,#N/A,FALSE,"CWIP Balances";#N/A,#N/A,FALSE,"CWIP_Expend_Ratios";#N/A,#N/A,FALSE,"CWIP_Yr_End"}</definedName>
    <definedName name="wrn.USIM_Data_Abbrev._3_2" localSheetId="14" hidden="1">{#N/A,#N/A,FALSE,"Expenditures";#N/A,#N/A,FALSE,"Property Placed In-Service";#N/A,#N/A,FALSE,"Removals";#N/A,#N/A,FALSE,"Retirements";#N/A,#N/A,FALSE,"CWIP Balances";#N/A,#N/A,FALSE,"CWIP_Expend_Ratios";#N/A,#N/A,FALSE,"CWIP_Yr_End"}</definedName>
    <definedName name="wrn.USIM_Data_Abbrev._3_2" hidden="1">{#N/A,#N/A,FALSE,"Expenditures";#N/A,#N/A,FALSE,"Property Placed In-Service";#N/A,#N/A,FALSE,"Removals";#N/A,#N/A,FALSE,"Retirements";#N/A,#N/A,FALSE,"CWIP Balances";#N/A,#N/A,FALSE,"CWIP_Expend_Ratios";#N/A,#N/A,FALSE,"CWIP_Yr_End"}</definedName>
    <definedName name="wrn.USIM_Data_Abbrev._3_3" localSheetId="14" hidden="1">{#N/A,#N/A,FALSE,"Expenditures";#N/A,#N/A,FALSE,"Property Placed In-Service";#N/A,#N/A,FALSE,"Removals";#N/A,#N/A,FALSE,"Retirements";#N/A,#N/A,FALSE,"CWIP Balances";#N/A,#N/A,FALSE,"CWIP_Expend_Ratios";#N/A,#N/A,FALSE,"CWIP_Yr_End"}</definedName>
    <definedName name="wrn.USIM_Data_Abbrev._3_3" hidden="1">{#N/A,#N/A,FALSE,"Expenditures";#N/A,#N/A,FALSE,"Property Placed In-Service";#N/A,#N/A,FALSE,"Removals";#N/A,#N/A,FALSE,"Retirements";#N/A,#N/A,FALSE,"CWIP Balances";#N/A,#N/A,FALSE,"CWIP_Expend_Ratios";#N/A,#N/A,FALSE,"CWIP_Yr_End"}</definedName>
    <definedName name="wrn.USIM_Data_Abbrev._4" localSheetId="14" hidden="1">{#N/A,#N/A,FALSE,"Expenditures";#N/A,#N/A,FALSE,"Property Placed In-Service";#N/A,#N/A,FALSE,"Removals";#N/A,#N/A,FALSE,"Retirements";#N/A,#N/A,FALSE,"CWIP Balances";#N/A,#N/A,FALSE,"CWIP_Expend_Ratios";#N/A,#N/A,FALSE,"CWIP_Yr_End"}</definedName>
    <definedName name="wrn.USIM_Data_Abbrev._4" hidden="1">{#N/A,#N/A,FALSE,"Expenditures";#N/A,#N/A,FALSE,"Property Placed In-Service";#N/A,#N/A,FALSE,"Removals";#N/A,#N/A,FALSE,"Retirements";#N/A,#N/A,FALSE,"CWIP Balances";#N/A,#N/A,FALSE,"CWIP_Expend_Ratios";#N/A,#N/A,FALSE,"CWIP_Yr_End"}</definedName>
    <definedName name="wrn.USIM_Data_Abbrev._4_1" localSheetId="14" hidden="1">{#N/A,#N/A,FALSE,"Expenditures";#N/A,#N/A,FALSE,"Property Placed In-Service";#N/A,#N/A,FALSE,"Removals";#N/A,#N/A,FALSE,"Retirements";#N/A,#N/A,FALSE,"CWIP Balances";#N/A,#N/A,FALSE,"CWIP_Expend_Ratios";#N/A,#N/A,FALSE,"CWIP_Yr_End"}</definedName>
    <definedName name="wrn.USIM_Data_Abbrev._4_1" hidden="1">{#N/A,#N/A,FALSE,"Expenditures";#N/A,#N/A,FALSE,"Property Placed In-Service";#N/A,#N/A,FALSE,"Removals";#N/A,#N/A,FALSE,"Retirements";#N/A,#N/A,FALSE,"CWIP Balances";#N/A,#N/A,FALSE,"CWIP_Expend_Ratios";#N/A,#N/A,FALSE,"CWIP_Yr_End"}</definedName>
    <definedName name="wrn.USIM_Data_Abbrev._4_2" localSheetId="14" hidden="1">{#N/A,#N/A,FALSE,"Expenditures";#N/A,#N/A,FALSE,"Property Placed In-Service";#N/A,#N/A,FALSE,"Removals";#N/A,#N/A,FALSE,"Retirements";#N/A,#N/A,FALSE,"CWIP Balances";#N/A,#N/A,FALSE,"CWIP_Expend_Ratios";#N/A,#N/A,FALSE,"CWIP_Yr_End"}</definedName>
    <definedName name="wrn.USIM_Data_Abbrev._4_2" hidden="1">{#N/A,#N/A,FALSE,"Expenditures";#N/A,#N/A,FALSE,"Property Placed In-Service";#N/A,#N/A,FALSE,"Removals";#N/A,#N/A,FALSE,"Retirements";#N/A,#N/A,FALSE,"CWIP Balances";#N/A,#N/A,FALSE,"CWIP_Expend_Ratios";#N/A,#N/A,FALSE,"CWIP_Yr_End"}</definedName>
    <definedName name="wrn.USIM_Data_Abbrev._4_3" localSheetId="14" hidden="1">{#N/A,#N/A,FALSE,"Expenditures";#N/A,#N/A,FALSE,"Property Placed In-Service";#N/A,#N/A,FALSE,"Removals";#N/A,#N/A,FALSE,"Retirements";#N/A,#N/A,FALSE,"CWIP Balances";#N/A,#N/A,FALSE,"CWIP_Expend_Ratios";#N/A,#N/A,FALSE,"CWIP_Yr_End"}</definedName>
    <definedName name="wrn.USIM_Data_Abbrev._4_3" hidden="1">{#N/A,#N/A,FALSE,"Expenditures";#N/A,#N/A,FALSE,"Property Placed In-Service";#N/A,#N/A,FALSE,"Removals";#N/A,#N/A,FALSE,"Retirements";#N/A,#N/A,FALSE,"CWIP Balances";#N/A,#N/A,FALSE,"CWIP_Expend_Ratios";#N/A,#N/A,FALSE,"CWIP_Yr_End"}</definedName>
    <definedName name="wrn.USIM_Data_Abbrev._5" localSheetId="14" hidden="1">{#N/A,#N/A,FALSE,"Expenditures";#N/A,#N/A,FALSE,"Property Placed In-Service";#N/A,#N/A,FALSE,"Removals";#N/A,#N/A,FALSE,"Retirements";#N/A,#N/A,FALSE,"CWIP Balances";#N/A,#N/A,FALSE,"CWIP_Expend_Ratios";#N/A,#N/A,FALSE,"CWIP_Yr_End"}</definedName>
    <definedName name="wrn.USIM_Data_Abbrev._5" hidden="1">{#N/A,#N/A,FALSE,"Expenditures";#N/A,#N/A,FALSE,"Property Placed In-Service";#N/A,#N/A,FALSE,"Removals";#N/A,#N/A,FALSE,"Retirements";#N/A,#N/A,FALSE,"CWIP Balances";#N/A,#N/A,FALSE,"CWIP_Expend_Ratios";#N/A,#N/A,FALSE,"CWIP_Yr_End"}</definedName>
    <definedName name="wrn.USIM_Data_Abbrev._5_1" localSheetId="14" hidden="1">{#N/A,#N/A,FALSE,"Expenditures";#N/A,#N/A,FALSE,"Property Placed In-Service";#N/A,#N/A,FALSE,"Removals";#N/A,#N/A,FALSE,"Retirements";#N/A,#N/A,FALSE,"CWIP Balances";#N/A,#N/A,FALSE,"CWIP_Expend_Ratios";#N/A,#N/A,FALSE,"CWIP_Yr_End"}</definedName>
    <definedName name="wrn.USIM_Data_Abbrev._5_1" hidden="1">{#N/A,#N/A,FALSE,"Expenditures";#N/A,#N/A,FALSE,"Property Placed In-Service";#N/A,#N/A,FALSE,"Removals";#N/A,#N/A,FALSE,"Retirements";#N/A,#N/A,FALSE,"CWIP Balances";#N/A,#N/A,FALSE,"CWIP_Expend_Ratios";#N/A,#N/A,FALSE,"CWIP_Yr_End"}</definedName>
    <definedName name="wrn.USIM_Data_Abbrev._5_2" localSheetId="14" hidden="1">{#N/A,#N/A,FALSE,"Expenditures";#N/A,#N/A,FALSE,"Property Placed In-Service";#N/A,#N/A,FALSE,"Removals";#N/A,#N/A,FALSE,"Retirements";#N/A,#N/A,FALSE,"CWIP Balances";#N/A,#N/A,FALSE,"CWIP_Expend_Ratios";#N/A,#N/A,FALSE,"CWIP_Yr_End"}</definedName>
    <definedName name="wrn.USIM_Data_Abbrev._5_2" hidden="1">{#N/A,#N/A,FALSE,"Expenditures";#N/A,#N/A,FALSE,"Property Placed In-Service";#N/A,#N/A,FALSE,"Removals";#N/A,#N/A,FALSE,"Retirements";#N/A,#N/A,FALSE,"CWIP Balances";#N/A,#N/A,FALSE,"CWIP_Expend_Ratios";#N/A,#N/A,FALSE,"CWIP_Yr_End"}</definedName>
    <definedName name="wrn.USIM_Data_Abbrev._5_3" localSheetId="14" hidden="1">{#N/A,#N/A,FALSE,"Expenditures";#N/A,#N/A,FALSE,"Property Placed In-Service";#N/A,#N/A,FALSE,"Removals";#N/A,#N/A,FALSE,"Retirements";#N/A,#N/A,FALSE,"CWIP Balances";#N/A,#N/A,FALSE,"CWIP_Expend_Ratios";#N/A,#N/A,FALSE,"CWIP_Yr_End"}</definedName>
    <definedName name="wrn.USIM_Data_Abbrev._5_3" hidden="1">{#N/A,#N/A,FALSE,"Expenditures";#N/A,#N/A,FALSE,"Property Placed In-Service";#N/A,#N/A,FALSE,"Removals";#N/A,#N/A,FALSE,"Retirements";#N/A,#N/A,FALSE,"CWIP Balances";#N/A,#N/A,FALSE,"CWIP_Expend_Ratios";#N/A,#N/A,FALSE,"CWIP_Yr_End"}</definedName>
    <definedName name="wrn.USIM_Data_Abbrev3." localSheetId="14" hidden="1">{#N/A,#N/A,FALSE,"Expenditures";#N/A,#N/A,FALSE,"Property Placed In-Service";#N/A,#N/A,FALSE,"CWIP Balances"}</definedName>
    <definedName name="wrn.USIM_Data_Abbrev3." hidden="1">{#N/A,#N/A,FALSE,"Expenditures";#N/A,#N/A,FALSE,"Property Placed In-Service";#N/A,#N/A,FALSE,"CWIP Balances"}</definedName>
    <definedName name="wrn.USIM_Data_Abbrev3._1" localSheetId="14" hidden="1">{#N/A,#N/A,FALSE,"Expenditures";#N/A,#N/A,FALSE,"Property Placed In-Service";#N/A,#N/A,FALSE,"CWIP Balances"}</definedName>
    <definedName name="wrn.USIM_Data_Abbrev3._1" hidden="1">{#N/A,#N/A,FALSE,"Expenditures";#N/A,#N/A,FALSE,"Property Placed In-Service";#N/A,#N/A,FALSE,"CWIP Balances"}</definedName>
    <definedName name="wrn.USIM_Data_Abbrev3._1_1" localSheetId="14" hidden="1">{#N/A,#N/A,FALSE,"Expenditures";#N/A,#N/A,FALSE,"Property Placed In-Service";#N/A,#N/A,FALSE,"CWIP Balances"}</definedName>
    <definedName name="wrn.USIM_Data_Abbrev3._1_1" hidden="1">{#N/A,#N/A,FALSE,"Expenditures";#N/A,#N/A,FALSE,"Property Placed In-Service";#N/A,#N/A,FALSE,"CWIP Balances"}</definedName>
    <definedName name="wrn.USIM_Data_Abbrev3._1_2" localSheetId="14" hidden="1">{#N/A,#N/A,FALSE,"Expenditures";#N/A,#N/A,FALSE,"Property Placed In-Service";#N/A,#N/A,FALSE,"CWIP Balances"}</definedName>
    <definedName name="wrn.USIM_Data_Abbrev3._1_2" hidden="1">{#N/A,#N/A,FALSE,"Expenditures";#N/A,#N/A,FALSE,"Property Placed In-Service";#N/A,#N/A,FALSE,"CWIP Balances"}</definedName>
    <definedName name="wrn.USIM_Data_Abbrev3._1_3" localSheetId="14" hidden="1">{#N/A,#N/A,FALSE,"Expenditures";#N/A,#N/A,FALSE,"Property Placed In-Service";#N/A,#N/A,FALSE,"CWIP Balances"}</definedName>
    <definedName name="wrn.USIM_Data_Abbrev3._1_3" hidden="1">{#N/A,#N/A,FALSE,"Expenditures";#N/A,#N/A,FALSE,"Property Placed In-Service";#N/A,#N/A,FALSE,"CWIP Balances"}</definedName>
    <definedName name="wrn.USIM_Data_Abbrev3._2" localSheetId="14" hidden="1">{#N/A,#N/A,FALSE,"Expenditures";#N/A,#N/A,FALSE,"Property Placed In-Service";#N/A,#N/A,FALSE,"CWIP Balances"}</definedName>
    <definedName name="wrn.USIM_Data_Abbrev3._2" hidden="1">{#N/A,#N/A,FALSE,"Expenditures";#N/A,#N/A,FALSE,"Property Placed In-Service";#N/A,#N/A,FALSE,"CWIP Balances"}</definedName>
    <definedName name="wrn.USIM_Data_Abbrev3._2_1" localSheetId="14" hidden="1">{#N/A,#N/A,FALSE,"Expenditures";#N/A,#N/A,FALSE,"Property Placed In-Service";#N/A,#N/A,FALSE,"CWIP Balances"}</definedName>
    <definedName name="wrn.USIM_Data_Abbrev3._2_1" hidden="1">{#N/A,#N/A,FALSE,"Expenditures";#N/A,#N/A,FALSE,"Property Placed In-Service";#N/A,#N/A,FALSE,"CWIP Balances"}</definedName>
    <definedName name="wrn.USIM_Data_Abbrev3._2_2" localSheetId="14" hidden="1">{#N/A,#N/A,FALSE,"Expenditures";#N/A,#N/A,FALSE,"Property Placed In-Service";#N/A,#N/A,FALSE,"CWIP Balances"}</definedName>
    <definedName name="wrn.USIM_Data_Abbrev3._2_2" hidden="1">{#N/A,#N/A,FALSE,"Expenditures";#N/A,#N/A,FALSE,"Property Placed In-Service";#N/A,#N/A,FALSE,"CWIP Balances"}</definedName>
    <definedName name="wrn.USIM_Data_Abbrev3._2_3" localSheetId="14" hidden="1">{#N/A,#N/A,FALSE,"Expenditures";#N/A,#N/A,FALSE,"Property Placed In-Service";#N/A,#N/A,FALSE,"CWIP Balances"}</definedName>
    <definedName name="wrn.USIM_Data_Abbrev3._2_3" hidden="1">{#N/A,#N/A,FALSE,"Expenditures";#N/A,#N/A,FALSE,"Property Placed In-Service";#N/A,#N/A,FALSE,"CWIP Balances"}</definedName>
    <definedName name="wrn.USIM_Data_Abbrev3._3" localSheetId="14" hidden="1">{#N/A,#N/A,FALSE,"Expenditures";#N/A,#N/A,FALSE,"Property Placed In-Service";#N/A,#N/A,FALSE,"CWIP Balances"}</definedName>
    <definedName name="wrn.USIM_Data_Abbrev3._3" hidden="1">{#N/A,#N/A,FALSE,"Expenditures";#N/A,#N/A,FALSE,"Property Placed In-Service";#N/A,#N/A,FALSE,"CWIP Balances"}</definedName>
    <definedName name="wrn.USIM_Data_Abbrev3._3_1" localSheetId="14" hidden="1">{#N/A,#N/A,FALSE,"Expenditures";#N/A,#N/A,FALSE,"Property Placed In-Service";#N/A,#N/A,FALSE,"CWIP Balances"}</definedName>
    <definedName name="wrn.USIM_Data_Abbrev3._3_1" hidden="1">{#N/A,#N/A,FALSE,"Expenditures";#N/A,#N/A,FALSE,"Property Placed In-Service";#N/A,#N/A,FALSE,"CWIP Balances"}</definedName>
    <definedName name="wrn.USIM_Data_Abbrev3._3_2" localSheetId="14" hidden="1">{#N/A,#N/A,FALSE,"Expenditures";#N/A,#N/A,FALSE,"Property Placed In-Service";#N/A,#N/A,FALSE,"CWIP Balances"}</definedName>
    <definedName name="wrn.USIM_Data_Abbrev3._3_2" hidden="1">{#N/A,#N/A,FALSE,"Expenditures";#N/A,#N/A,FALSE,"Property Placed In-Service";#N/A,#N/A,FALSE,"CWIP Balances"}</definedName>
    <definedName name="wrn.USIM_Data_Abbrev3._3_3" localSheetId="14" hidden="1">{#N/A,#N/A,FALSE,"Expenditures";#N/A,#N/A,FALSE,"Property Placed In-Service";#N/A,#N/A,FALSE,"CWIP Balances"}</definedName>
    <definedName name="wrn.USIM_Data_Abbrev3._3_3" hidden="1">{#N/A,#N/A,FALSE,"Expenditures";#N/A,#N/A,FALSE,"Property Placed In-Service";#N/A,#N/A,FALSE,"CWIP Balances"}</definedName>
    <definedName name="wrn.USIM_Data_Abbrev3._4" localSheetId="14" hidden="1">{#N/A,#N/A,FALSE,"Expenditures";#N/A,#N/A,FALSE,"Property Placed In-Service";#N/A,#N/A,FALSE,"CWIP Balances"}</definedName>
    <definedName name="wrn.USIM_Data_Abbrev3._4" hidden="1">{#N/A,#N/A,FALSE,"Expenditures";#N/A,#N/A,FALSE,"Property Placed In-Service";#N/A,#N/A,FALSE,"CWIP Balances"}</definedName>
    <definedName name="wrn.USIM_Data_Abbrev3._4_1" localSheetId="14" hidden="1">{#N/A,#N/A,FALSE,"Expenditures";#N/A,#N/A,FALSE,"Property Placed In-Service";#N/A,#N/A,FALSE,"CWIP Balances"}</definedName>
    <definedName name="wrn.USIM_Data_Abbrev3._4_1" hidden="1">{#N/A,#N/A,FALSE,"Expenditures";#N/A,#N/A,FALSE,"Property Placed In-Service";#N/A,#N/A,FALSE,"CWIP Balances"}</definedName>
    <definedName name="wrn.USIM_Data_Abbrev3._4_2" localSheetId="14" hidden="1">{#N/A,#N/A,FALSE,"Expenditures";#N/A,#N/A,FALSE,"Property Placed In-Service";#N/A,#N/A,FALSE,"CWIP Balances"}</definedName>
    <definedName name="wrn.USIM_Data_Abbrev3._4_2" hidden="1">{#N/A,#N/A,FALSE,"Expenditures";#N/A,#N/A,FALSE,"Property Placed In-Service";#N/A,#N/A,FALSE,"CWIP Balances"}</definedName>
    <definedName name="wrn.USIM_Data_Abbrev3._4_3" localSheetId="14" hidden="1">{#N/A,#N/A,FALSE,"Expenditures";#N/A,#N/A,FALSE,"Property Placed In-Service";#N/A,#N/A,FALSE,"CWIP Balances"}</definedName>
    <definedName name="wrn.USIM_Data_Abbrev3._4_3" hidden="1">{#N/A,#N/A,FALSE,"Expenditures";#N/A,#N/A,FALSE,"Property Placed In-Service";#N/A,#N/A,FALSE,"CWIP Balances"}</definedName>
    <definedName name="wrn.USIM_Data_Abbrev3._5" localSheetId="14" hidden="1">{#N/A,#N/A,FALSE,"Expenditures";#N/A,#N/A,FALSE,"Property Placed In-Service";#N/A,#N/A,FALSE,"CWIP Balances"}</definedName>
    <definedName name="wrn.USIM_Data_Abbrev3._5" hidden="1">{#N/A,#N/A,FALSE,"Expenditures";#N/A,#N/A,FALSE,"Property Placed In-Service";#N/A,#N/A,FALSE,"CWIP Balances"}</definedName>
    <definedName name="wrn.USIM_Data_Abbrev3._5_1" localSheetId="14" hidden="1">{#N/A,#N/A,FALSE,"Expenditures";#N/A,#N/A,FALSE,"Property Placed In-Service";#N/A,#N/A,FALSE,"CWIP Balances"}</definedName>
    <definedName name="wrn.USIM_Data_Abbrev3._5_1" hidden="1">{#N/A,#N/A,FALSE,"Expenditures";#N/A,#N/A,FALSE,"Property Placed In-Service";#N/A,#N/A,FALSE,"CWIP Balances"}</definedName>
    <definedName name="wrn.USIM_Data_Abbrev3._5_2" localSheetId="14" hidden="1">{#N/A,#N/A,FALSE,"Expenditures";#N/A,#N/A,FALSE,"Property Placed In-Service";#N/A,#N/A,FALSE,"CWIP Balances"}</definedName>
    <definedName name="wrn.USIM_Data_Abbrev3._5_2" hidden="1">{#N/A,#N/A,FALSE,"Expenditures";#N/A,#N/A,FALSE,"Property Placed In-Service";#N/A,#N/A,FALSE,"CWIP Balances"}</definedName>
    <definedName name="wrn.USIM_Data_Abbrev3._5_3" localSheetId="14" hidden="1">{#N/A,#N/A,FALSE,"Expenditures";#N/A,#N/A,FALSE,"Property Placed In-Service";#N/A,#N/A,FALSE,"CWIP Balances"}</definedName>
    <definedName name="wrn.USIM_Data_Abbrev3._5_3" hidden="1">{#N/A,#N/A,FALSE,"Expenditures";#N/A,#N/A,FALSE,"Property Placed In-Service";#N/A,#N/A,FALSE,"CWIP Balances"}</definedName>
    <definedName name="wrn.Valuation._.Committee." localSheetId="14"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irg._.Worksheets." localSheetId="14"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14"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hidden="1">{#N/A,#N/A,FALSE,"1F";#N/A,#N/A,FALSE,"2Aand2B";#N/A,#N/A,FALSE,"2Cand2D";#N/A,#N/A,FALSE,"2F";#N/A,#N/A,FALSE,"2G";#N/A,#N/A,FALSE,"2H";#N/A,#N/A,FALSE,"2Land2M";#N/A,#N/A,FALSE,"2N";#N/A,#N/A,FALSE,"2T";#N/A,#N/A,FALSE,"2Uand2Ui";#N/A,#N/A,FALSE,"2V";#N/A,#N/A,FALSE,"2Xand2X1";#N/A,#N/A,FALSE,"2Y";#N/A,#N/A,FALSE,"2Z";#N/A,#N/A,FALSE,"2AA";#N/A,#N/A,FALSE,"2CCand2CC1";#N/A,#N/A,FALSE,"2LL1"}</definedName>
    <definedName name="wrn.Wacc." localSheetId="14" hidden="1">{"Area1",#N/A,FALSE,"OREWACC";"Area2",#N/A,FALSE,"OREWACC"}</definedName>
    <definedName name="wrn.Wacc." hidden="1">{"Area1",#N/A,FALSE,"OREWACC";"Area2",#N/A,FALSE,"OREWACC"}</definedName>
    <definedName name="wrn.Wacc._1" localSheetId="14" hidden="1">{"Area1",#N/A,FALSE,"OREWACC";"Area2",#N/A,FALSE,"OREWACC"}</definedName>
    <definedName name="wrn.Wacc._1" hidden="1">{"Area1",#N/A,FALSE,"OREWACC";"Area2",#N/A,FALSE,"OREWACC"}</definedName>
    <definedName name="wrn.work._.paper._.shcedules." localSheetId="14" hidden="1">{"summary1",#N/A,FALSE,"Summary of Values";"summary2",#N/A,FALSE,"Summary of Values";"weighted average returns",#N/A,FALSE,"WACC and WARA";"fixed asset detail",#N/A,FALSE,"Fixed Asset Detail"}</definedName>
    <definedName name="wrn.work._.paper._.shcedules." hidden="1">{"summary1",#N/A,FALSE,"Summary of Values";"summary2",#N/A,FALSE,"Summary of Values";"weighted average returns",#N/A,FALSE,"WACC and WARA";"fixed asset detail",#N/A,FALSE,"Fixed Asset Detail"}</definedName>
    <definedName name="wrn.work._.paper._.shcedules._1" localSheetId="14" hidden="1">{"summary1",#N/A,FALSE,"Summary of Values";"summary2",#N/A,FALSE,"Summary of Values";"weighted average returns",#N/A,FALSE,"WACC and WARA";"fixed asset detail",#N/A,FALSE,"Fixed Asset Detail"}</definedName>
    <definedName name="wrn.work._.paper._.shcedules._1" hidden="1">{"summary1",#N/A,FALSE,"Summary of Values";"summary2",#N/A,FALSE,"Summary of Values";"weighted average returns",#N/A,FALSE,"WACC and WARA";"fixed asset detail",#N/A,FALSE,"Fixed Asset Detail"}</definedName>
    <definedName name="wrn.WWY." localSheetId="14" hidden="1">{#N/A;#N/A;FALSE;"WWY"}</definedName>
    <definedName name="wrn.WWY." hidden="1">{#N/A;#N/A;FALSE;"WWY"}</definedName>
    <definedName name="wvu.inputs._.raw._.data."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14" hidden="1">{#N/A,#N/A,FALSE,"schA"}</definedName>
    <definedName name="www" hidden="1">{#N/A,#N/A,FALSE,"schA"}</definedName>
    <definedName name="www_1" localSheetId="14" hidden="1">{#N/A,#N/A,FALSE,"schA"}</definedName>
    <definedName name="www_1" hidden="1">{#N/A,#N/A,FALSE,"schA"}</definedName>
    <definedName name="www_1_1" localSheetId="14" hidden="1">{#N/A,#N/A,FALSE,"schA"}</definedName>
    <definedName name="www_1_1" hidden="1">{#N/A,#N/A,FALSE,"schA"}</definedName>
    <definedName name="www_1_2" localSheetId="14" hidden="1">{#N/A,#N/A,FALSE,"schA"}</definedName>
    <definedName name="www_1_2" hidden="1">{#N/A,#N/A,FALSE,"schA"}</definedName>
    <definedName name="www_1_3" localSheetId="14" hidden="1">{#N/A,#N/A,FALSE,"schA"}</definedName>
    <definedName name="www_1_3" hidden="1">{#N/A,#N/A,FALSE,"schA"}</definedName>
    <definedName name="www_2" localSheetId="14" hidden="1">{#N/A,#N/A,FALSE,"schA"}</definedName>
    <definedName name="www_2" hidden="1">{#N/A,#N/A,FALSE,"schA"}</definedName>
    <definedName name="www_2_1" localSheetId="14" hidden="1">{#N/A,#N/A,FALSE,"schA"}</definedName>
    <definedName name="www_2_1" hidden="1">{#N/A,#N/A,FALSE,"schA"}</definedName>
    <definedName name="www_2_2" localSheetId="14" hidden="1">{#N/A,#N/A,FALSE,"schA"}</definedName>
    <definedName name="www_2_2" hidden="1">{#N/A,#N/A,FALSE,"schA"}</definedName>
    <definedName name="www_2_3" localSheetId="14" hidden="1">{#N/A,#N/A,FALSE,"schA"}</definedName>
    <definedName name="www_2_3" hidden="1">{#N/A,#N/A,FALSE,"schA"}</definedName>
    <definedName name="www_3" localSheetId="14" hidden="1">{#N/A,#N/A,FALSE,"schA"}</definedName>
    <definedName name="www_3" hidden="1">{#N/A,#N/A,FALSE,"schA"}</definedName>
    <definedName name="www_3_1" localSheetId="14" hidden="1">{#N/A,#N/A,FALSE,"schA"}</definedName>
    <definedName name="www_3_1" hidden="1">{#N/A,#N/A,FALSE,"schA"}</definedName>
    <definedName name="www_3_2" localSheetId="14" hidden="1">{#N/A,#N/A,FALSE,"schA"}</definedName>
    <definedName name="www_3_2" hidden="1">{#N/A,#N/A,FALSE,"schA"}</definedName>
    <definedName name="www_3_3" localSheetId="14" hidden="1">{#N/A,#N/A,FALSE,"schA"}</definedName>
    <definedName name="www_3_3" hidden="1">{#N/A,#N/A,FALSE,"schA"}</definedName>
    <definedName name="www_4" localSheetId="14" hidden="1">{#N/A,#N/A,FALSE,"schA"}</definedName>
    <definedName name="www_4" hidden="1">{#N/A,#N/A,FALSE,"schA"}</definedName>
    <definedName name="www_4_1" localSheetId="14" hidden="1">{#N/A,#N/A,FALSE,"schA"}</definedName>
    <definedName name="www_4_1" hidden="1">{#N/A,#N/A,FALSE,"schA"}</definedName>
    <definedName name="www_4_2" localSheetId="14" hidden="1">{#N/A,#N/A,FALSE,"schA"}</definedName>
    <definedName name="www_4_2" hidden="1">{#N/A,#N/A,FALSE,"schA"}</definedName>
    <definedName name="www_4_3" localSheetId="14" hidden="1">{#N/A,#N/A,FALSE,"schA"}</definedName>
    <definedName name="www_4_3" hidden="1">{#N/A,#N/A,FALSE,"schA"}</definedName>
    <definedName name="www_5" localSheetId="14" hidden="1">{#N/A,#N/A,FALSE,"schA"}</definedName>
    <definedName name="www_5" hidden="1">{#N/A,#N/A,FALSE,"schA"}</definedName>
    <definedName name="www_5_1" localSheetId="14" hidden="1">{#N/A,#N/A,FALSE,"schA"}</definedName>
    <definedName name="www_5_1" hidden="1">{#N/A,#N/A,FALSE,"schA"}</definedName>
    <definedName name="www_5_2" localSheetId="14" hidden="1">{#N/A,#N/A,FALSE,"schA"}</definedName>
    <definedName name="www_5_2" hidden="1">{#N/A,#N/A,FALSE,"schA"}</definedName>
    <definedName name="www_5_3" localSheetId="14" hidden="1">{#N/A,#N/A,FALSE,"schA"}</definedName>
    <definedName name="www_5_3" hidden="1">{#N/A,#N/A,FALSE,"schA"}</definedName>
    <definedName name="wwww" localSheetId="14" hidden="1">{#N/A,#N/A,FALSE,"schA"}</definedName>
    <definedName name="wwww" hidden="1">{#N/A,#N/A,FALSE,"schA"}</definedName>
    <definedName name="wwww_1" localSheetId="14" hidden="1">{#N/A,#N/A,FALSE,"schA"}</definedName>
    <definedName name="wwww_1" hidden="1">{#N/A,#N/A,FALSE,"schA"}</definedName>
    <definedName name="wwww_1_1" localSheetId="14" hidden="1">{#N/A,#N/A,FALSE,"schA"}</definedName>
    <definedName name="wwww_1_1" hidden="1">{#N/A,#N/A,FALSE,"schA"}</definedName>
    <definedName name="wwww_1_2" localSheetId="14" hidden="1">{#N/A,#N/A,FALSE,"schA"}</definedName>
    <definedName name="wwww_1_2" hidden="1">{#N/A,#N/A,FALSE,"schA"}</definedName>
    <definedName name="wwww_1_3" localSheetId="14" hidden="1">{#N/A,#N/A,FALSE,"schA"}</definedName>
    <definedName name="wwww_1_3" hidden="1">{#N/A,#N/A,FALSE,"schA"}</definedName>
    <definedName name="wwww_2" localSheetId="14" hidden="1">{#N/A,#N/A,FALSE,"schA"}</definedName>
    <definedName name="wwww_2" hidden="1">{#N/A,#N/A,FALSE,"schA"}</definedName>
    <definedName name="wwww_2_1" localSheetId="14" hidden="1">{#N/A,#N/A,FALSE,"schA"}</definedName>
    <definedName name="wwww_2_1" hidden="1">{#N/A,#N/A,FALSE,"schA"}</definedName>
    <definedName name="wwww_2_2" localSheetId="14" hidden="1">{#N/A,#N/A,FALSE,"schA"}</definedName>
    <definedName name="wwww_2_2" hidden="1">{#N/A,#N/A,FALSE,"schA"}</definedName>
    <definedName name="wwww_2_3" localSheetId="14" hidden="1">{#N/A,#N/A,FALSE,"schA"}</definedName>
    <definedName name="wwww_2_3" hidden="1">{#N/A,#N/A,FALSE,"schA"}</definedName>
    <definedName name="wwww_3" localSheetId="14" hidden="1">{#N/A,#N/A,FALSE,"schA"}</definedName>
    <definedName name="wwww_3" hidden="1">{#N/A,#N/A,FALSE,"schA"}</definedName>
    <definedName name="wwww_3_1" localSheetId="14" hidden="1">{#N/A,#N/A,FALSE,"schA"}</definedName>
    <definedName name="wwww_3_1" hidden="1">{#N/A,#N/A,FALSE,"schA"}</definedName>
    <definedName name="wwww_3_2" localSheetId="14" hidden="1">{#N/A,#N/A,FALSE,"schA"}</definedName>
    <definedName name="wwww_3_2" hidden="1">{#N/A,#N/A,FALSE,"schA"}</definedName>
    <definedName name="wwww_3_3" localSheetId="14" hidden="1">{#N/A,#N/A,FALSE,"schA"}</definedName>
    <definedName name="wwww_3_3" hidden="1">{#N/A,#N/A,FALSE,"schA"}</definedName>
    <definedName name="wwww_4" localSheetId="14" hidden="1">{#N/A,#N/A,FALSE,"schA"}</definedName>
    <definedName name="wwww_4" hidden="1">{#N/A,#N/A,FALSE,"schA"}</definedName>
    <definedName name="wwww_4_1" localSheetId="14" hidden="1">{#N/A,#N/A,FALSE,"schA"}</definedName>
    <definedName name="wwww_4_1" hidden="1">{#N/A,#N/A,FALSE,"schA"}</definedName>
    <definedName name="wwww_4_2" localSheetId="14" hidden="1">{#N/A,#N/A,FALSE,"schA"}</definedName>
    <definedName name="wwww_4_2" hidden="1">{#N/A,#N/A,FALSE,"schA"}</definedName>
    <definedName name="wwww_4_3" localSheetId="14" hidden="1">{#N/A,#N/A,FALSE,"schA"}</definedName>
    <definedName name="wwww_4_3" hidden="1">{#N/A,#N/A,FALSE,"schA"}</definedName>
    <definedName name="wwww_5" localSheetId="14" hidden="1">{#N/A,#N/A,FALSE,"schA"}</definedName>
    <definedName name="wwww_5" hidden="1">{#N/A,#N/A,FALSE,"schA"}</definedName>
    <definedName name="wwww_5_1" localSheetId="14" hidden="1">{#N/A,#N/A,FALSE,"schA"}</definedName>
    <definedName name="wwww_5_1" hidden="1">{#N/A,#N/A,FALSE,"schA"}</definedName>
    <definedName name="wwww_5_2" localSheetId="14" hidden="1">{#N/A,#N/A,FALSE,"schA"}</definedName>
    <definedName name="wwww_5_2" hidden="1">{#N/A,#N/A,FALSE,"schA"}</definedName>
    <definedName name="wwww_5_3" localSheetId="14" hidden="1">{#N/A,#N/A,FALSE,"schA"}</definedName>
    <definedName name="wwww_5_3" hidden="1">{#N/A,#N/A,FALSE,"schA"}</definedName>
    <definedName name="x" localSheetId="14" hidden="1">{#N/A,#N/A,FALSE,"FY97";#N/A,#N/A,FALSE,"FY98";#N/A,#N/A,FALSE,"FY99";#N/A,#N/A,FALSE,"FY00";#N/A,#N/A,FALSE,"FY01"}</definedName>
    <definedName name="x" hidden="1">{#N/A,#N/A,FALSE,"FY97";#N/A,#N/A,FALSE,"FY98";#N/A,#N/A,FALSE,"FY99";#N/A,#N/A,FALSE,"FY00";#N/A,#N/A,FALSE,"FY01"}</definedName>
    <definedName name="x_1" localSheetId="14" hidden="1">{#N/A,#N/A,FALSE,"FY97";#N/A,#N/A,FALSE,"FY98";#N/A,#N/A,FALSE,"FY99";#N/A,#N/A,FALSE,"FY00";#N/A,#N/A,FALSE,"FY01"}</definedName>
    <definedName name="x_1" hidden="1">{#N/A,#N/A,FALSE,"FY97";#N/A,#N/A,FALSE,"FY98";#N/A,#N/A,FALSE,"FY99";#N/A,#N/A,FALSE,"FY00";#N/A,#N/A,FALSE,"FY01"}</definedName>
    <definedName name="XREF_COLUMN_1" localSheetId="14" hidden="1">#REF!</definedName>
    <definedName name="XREF_COLUMN_1" hidden="1">#REF!</definedName>
    <definedName name="XREF_COLUMN_2" localSheetId="14" hidden="1">#REF!</definedName>
    <definedName name="XREF_COLUMN_2" hidden="1">#REF!</definedName>
    <definedName name="XREF_COLUMN_3" localSheetId="14" hidden="1">#REF!</definedName>
    <definedName name="XREF_COLUMN_3" hidden="1">#REF!</definedName>
    <definedName name="XREF_COLUMN_6" localSheetId="14" hidden="1">#REF!</definedName>
    <definedName name="XREF_COLUMN_6" hidden="1">#REF!</definedName>
    <definedName name="XREF_COLUMN_7" localSheetId="14" hidden="1">#REF!</definedName>
    <definedName name="XREF_COLUMN_7" hidden="1">#REF!</definedName>
    <definedName name="XREF_COLUMN_8" localSheetId="14" hidden="1">#REF!</definedName>
    <definedName name="XREF_COLUMN_8" hidden="1">#REF!</definedName>
    <definedName name="XREF_COLUMN_9" localSheetId="14" hidden="1">#REF!</definedName>
    <definedName name="XREF_COLUMN_9" hidden="1">#REF!</definedName>
    <definedName name="XRefActiveRow" localSheetId="14" hidden="1">#REF!</definedName>
    <definedName name="XRefActiveRow" hidden="1">#REF!</definedName>
    <definedName name="XRefColumnsCount" hidden="1">2</definedName>
    <definedName name="XRefCopy13" localSheetId="14" hidden="1">#REF!</definedName>
    <definedName name="XRefCopy13" hidden="1">#REF!</definedName>
    <definedName name="XRefCopy13Row" localSheetId="14" hidden="1">#REF!</definedName>
    <definedName name="XRefCopy13Row" hidden="1">#REF!</definedName>
    <definedName name="XRefCopy14" localSheetId="14" hidden="1">#REF!</definedName>
    <definedName name="XRefCopy14" hidden="1">#REF!</definedName>
    <definedName name="XRefCopy14Row" localSheetId="14" hidden="1">#REF!</definedName>
    <definedName name="XRefCopy14Row" hidden="1">#REF!</definedName>
    <definedName name="XRefCopy15" localSheetId="14" hidden="1">#REF!</definedName>
    <definedName name="XRefCopy15" hidden="1">#REF!</definedName>
    <definedName name="XRefCopy15Row" localSheetId="14" hidden="1">#REF!</definedName>
    <definedName name="XRefCopy15Row" hidden="1">#REF!</definedName>
    <definedName name="XRefCopy16" localSheetId="14" hidden="1">#REF!</definedName>
    <definedName name="XRefCopy16" hidden="1">#REF!</definedName>
    <definedName name="XRefCopy16Row" localSheetId="14" hidden="1">#REF!</definedName>
    <definedName name="XRefCopy16Row" hidden="1">#REF!</definedName>
    <definedName name="XRefCopy17" localSheetId="14" hidden="1">#REF!</definedName>
    <definedName name="XRefCopy17" hidden="1">#REF!</definedName>
    <definedName name="XRefCopy17Row" localSheetId="14" hidden="1">#REF!</definedName>
    <definedName name="XRefCopy17Row" hidden="1">#REF!</definedName>
    <definedName name="XRefCopy18" localSheetId="14" hidden="1">#REF!</definedName>
    <definedName name="XRefCopy18" hidden="1">#REF!</definedName>
    <definedName name="XRefCopy18Row" localSheetId="14" hidden="1">#REF!</definedName>
    <definedName name="XRefCopy18Row" hidden="1">#REF!</definedName>
    <definedName name="XRefCopy19" localSheetId="14" hidden="1">#REF!</definedName>
    <definedName name="XRefCopy19" hidden="1">#REF!</definedName>
    <definedName name="XRefCopy19Row" localSheetId="14" hidden="1">[24]XREF!#REF!</definedName>
    <definedName name="XRefCopy19Row" hidden="1">[24]XREF!#REF!</definedName>
    <definedName name="XRefCopy1Row" localSheetId="14" hidden="1">#REF!</definedName>
    <definedName name="XRefCopy1Row" hidden="1">#REF!</definedName>
    <definedName name="XRefCopy20" localSheetId="14" hidden="1">#REF!</definedName>
    <definedName name="XRefCopy20" hidden="1">#REF!</definedName>
    <definedName name="XRefCopy20Row" localSheetId="14" hidden="1">[24]XREF!#REF!</definedName>
    <definedName name="XRefCopy20Row" hidden="1">[24]XREF!#REF!</definedName>
    <definedName name="XRefCopy21" localSheetId="14" hidden="1">#REF!</definedName>
    <definedName name="XRefCopy21" hidden="1">#REF!</definedName>
    <definedName name="XRefCopy22" localSheetId="14" hidden="1">#REF!</definedName>
    <definedName name="XRefCopy22" hidden="1">#REF!</definedName>
    <definedName name="XRefCopy23" localSheetId="14" hidden="1">#REF!</definedName>
    <definedName name="XRefCopy23" hidden="1">#REF!</definedName>
    <definedName name="XRefCopy24" localSheetId="14" hidden="1">#REF!</definedName>
    <definedName name="XRefCopy24" hidden="1">#REF!</definedName>
    <definedName name="XRefCopy3" localSheetId="14" hidden="1">#REF!</definedName>
    <definedName name="XRefCopy3" hidden="1">#REF!</definedName>
    <definedName name="XRefCopy3Row" localSheetId="14" hidden="1">[28]XREF!#REF!</definedName>
    <definedName name="XRefCopy3Row" hidden="1">[28]XREF!#REF!</definedName>
    <definedName name="XRefCopy4" localSheetId="14" hidden="1">#REF!</definedName>
    <definedName name="XRefCopy4" hidden="1">#REF!</definedName>
    <definedName name="XRefCopy4Row" localSheetId="14" hidden="1">[28]XREF!#REF!</definedName>
    <definedName name="XRefCopy4Row" hidden="1">[28]XREF!#REF!</definedName>
    <definedName name="XRefCopy5" localSheetId="14" hidden="1">#REF!</definedName>
    <definedName name="XRefCopy5" hidden="1">#REF!</definedName>
    <definedName name="XRefCopy5Row" localSheetId="14" hidden="1">[28]XREF!#REF!</definedName>
    <definedName name="XRefCopy5Row" hidden="1">[28]XREF!#REF!</definedName>
    <definedName name="XRefCopyRangeCount" hidden="1">3</definedName>
    <definedName name="XRefPaste1" localSheetId="14" hidden="1">#REF!</definedName>
    <definedName name="XRefPaste1" hidden="1">#REF!</definedName>
    <definedName name="XRefPaste11" localSheetId="14" hidden="1">#REF!</definedName>
    <definedName name="XRefPaste11" hidden="1">#REF!</definedName>
    <definedName name="XRefPaste15" localSheetId="14" hidden="1">#REF!</definedName>
    <definedName name="XRefPaste15" hidden="1">#REF!</definedName>
    <definedName name="XRefPaste15Row" localSheetId="14" hidden="1">[24]XREF!#REF!</definedName>
    <definedName name="XRefPaste15Row" hidden="1">[24]XREF!#REF!</definedName>
    <definedName name="XRefPaste17" localSheetId="14" hidden="1">#REF!</definedName>
    <definedName name="XRefPaste17" hidden="1">#REF!</definedName>
    <definedName name="XRefPaste17Row" localSheetId="14" hidden="1">[24]XREF!#REF!</definedName>
    <definedName name="XRefPaste17Row" hidden="1">[24]XREF!#REF!</definedName>
    <definedName name="XRefPaste19" localSheetId="14" hidden="1">#REF!</definedName>
    <definedName name="XRefPaste19" hidden="1">#REF!</definedName>
    <definedName name="XRefPaste19Row" localSheetId="14" hidden="1">[24]XREF!#REF!</definedName>
    <definedName name="XRefPaste19Row" hidden="1">[24]XREF!#REF!</definedName>
    <definedName name="XRefPaste1Row" localSheetId="14" hidden="1">[28]XREF!#REF!</definedName>
    <definedName name="XRefPaste1Row" hidden="1">[28]XREF!#REF!</definedName>
    <definedName name="XRefPaste2" localSheetId="14" hidden="1">#REF!</definedName>
    <definedName name="XRefPaste2" hidden="1">#REF!</definedName>
    <definedName name="XRefPaste20" localSheetId="14" hidden="1">#REF!</definedName>
    <definedName name="XRefPaste20" hidden="1">#REF!</definedName>
    <definedName name="XRefPaste21" localSheetId="14" hidden="1">#REF!</definedName>
    <definedName name="XRefPaste21" hidden="1">#REF!</definedName>
    <definedName name="XRefPaste21Row" localSheetId="14" hidden="1">[24]XREF!#REF!</definedName>
    <definedName name="XRefPaste21Row" hidden="1">[24]XREF!#REF!</definedName>
    <definedName name="XRefPaste24" localSheetId="14" hidden="1">#REF!</definedName>
    <definedName name="XRefPaste24" hidden="1">#REF!</definedName>
    <definedName name="XRefPaste24Row" localSheetId="14" hidden="1">[24]XREF!#REF!</definedName>
    <definedName name="XRefPaste24Row" hidden="1">[24]XREF!#REF!</definedName>
    <definedName name="XRefPaste25" localSheetId="14" hidden="1">#REF!</definedName>
    <definedName name="XRefPaste25" hidden="1">#REF!</definedName>
    <definedName name="XRefPaste25Row" localSheetId="14" hidden="1">[24]XREF!#REF!</definedName>
    <definedName name="XRefPaste25Row" hidden="1">[24]XREF!#REF!</definedName>
    <definedName name="XRefPaste26" localSheetId="14" hidden="1">#REF!</definedName>
    <definedName name="XRefPaste26" hidden="1">#REF!</definedName>
    <definedName name="XRefPaste26Row" localSheetId="14" hidden="1">[24]XREF!#REF!</definedName>
    <definedName name="XRefPaste26Row" hidden="1">[24]XREF!#REF!</definedName>
    <definedName name="XRefPaste27" localSheetId="14" hidden="1">#REF!</definedName>
    <definedName name="XRefPaste27" hidden="1">#REF!</definedName>
    <definedName name="XRefPaste27Row" localSheetId="14" hidden="1">[24]XREF!#REF!</definedName>
    <definedName name="XRefPaste27Row" hidden="1">[24]XREF!#REF!</definedName>
    <definedName name="XRefPaste28" localSheetId="14" hidden="1">#REF!</definedName>
    <definedName name="XRefPaste28" hidden="1">#REF!</definedName>
    <definedName name="XRefPaste28Row" localSheetId="14" hidden="1">[24]XREF!#REF!</definedName>
    <definedName name="XRefPaste28Row" hidden="1">[24]XREF!#REF!</definedName>
    <definedName name="XRefPaste29" localSheetId="14" hidden="1">#REF!</definedName>
    <definedName name="XRefPaste29" hidden="1">#REF!</definedName>
    <definedName name="XRefPaste29Row" localSheetId="14" hidden="1">[24]XREF!#REF!</definedName>
    <definedName name="XRefPaste29Row" hidden="1">[24]XREF!#REF!</definedName>
    <definedName name="XRefPaste2Row" localSheetId="14" hidden="1">[28]XREF!#REF!</definedName>
    <definedName name="XRefPaste2Row" hidden="1">[28]XREF!#REF!</definedName>
    <definedName name="XRefPaste3" localSheetId="14" hidden="1">#REF!</definedName>
    <definedName name="XRefPaste3" hidden="1">#REF!</definedName>
    <definedName name="XRefPaste30" localSheetId="14" hidden="1">#REF!</definedName>
    <definedName name="XRefPaste30" hidden="1">#REF!</definedName>
    <definedName name="XRefPaste30Row" localSheetId="14" hidden="1">[24]XREF!#REF!</definedName>
    <definedName name="XRefPaste30Row" hidden="1">[24]XREF!#REF!</definedName>
    <definedName name="XRefPaste31" localSheetId="14" hidden="1">#REF!</definedName>
    <definedName name="XRefPaste31" hidden="1">#REF!</definedName>
    <definedName name="XRefPaste31Row" localSheetId="14" hidden="1">[24]XREF!#REF!</definedName>
    <definedName name="XRefPaste31Row" hidden="1">[24]XREF!#REF!</definedName>
    <definedName name="XRefPaste32" localSheetId="14" hidden="1">#REF!</definedName>
    <definedName name="XRefPaste32" hidden="1">#REF!</definedName>
    <definedName name="XRefPaste33" localSheetId="14" hidden="1">#REF!</definedName>
    <definedName name="XRefPaste33" hidden="1">#REF!</definedName>
    <definedName name="XRefPaste34" localSheetId="14" hidden="1">#REF!</definedName>
    <definedName name="XRefPaste34" hidden="1">#REF!</definedName>
    <definedName name="XRefPaste35" localSheetId="14" hidden="1">#REF!</definedName>
    <definedName name="XRefPaste35" hidden="1">#REF!</definedName>
    <definedName name="XRefPaste36" localSheetId="14" hidden="1">#REF!</definedName>
    <definedName name="XRefPaste36" hidden="1">#REF!</definedName>
    <definedName name="XRefPaste37" localSheetId="14" hidden="1">#REF!</definedName>
    <definedName name="XRefPaste37" hidden="1">#REF!</definedName>
    <definedName name="XRefPaste37Row" localSheetId="14" hidden="1">[24]XREF!#REF!</definedName>
    <definedName name="XRefPaste37Row" hidden="1">[24]XREF!#REF!</definedName>
    <definedName name="XRefPaste38" localSheetId="14" hidden="1">#REF!</definedName>
    <definedName name="XRefPaste38" hidden="1">#REF!</definedName>
    <definedName name="XRefPaste3Row" localSheetId="14" hidden="1">[28]XREF!#REF!</definedName>
    <definedName name="XRefPaste3Row" hidden="1">[28]XREF!#REF!</definedName>
    <definedName name="XRefPaste5Row" localSheetId="14" hidden="1">[28]XREF!#REF!</definedName>
    <definedName name="XRefPaste5Row" hidden="1">[28]XREF!#REF!</definedName>
    <definedName name="XRefPaste7" localSheetId="14" hidden="1">#REF!</definedName>
    <definedName name="XRefPaste7" hidden="1">#REF!</definedName>
    <definedName name="XRefPaste8" localSheetId="14" hidden="1">#REF!</definedName>
    <definedName name="XRefPaste8" hidden="1">#REF!</definedName>
    <definedName name="XRefPasteRangeCount" hidden="1">2</definedName>
    <definedName name="xx" localSheetId="14" hidden="1">YTD [21]Contbs!$A$1:$K$93</definedName>
    <definedName name="xx" hidden="1">YTD [21]Contbs!$A$1:$K$93</definedName>
    <definedName name="xxx" localSheetId="14"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14" hidden="1">{"detail305",#N/A,FALSE,"BI-305"}</definedName>
    <definedName name="xxx.detail" hidden="1">{"detail305",#N/A,FALSE,"BI-305"}</definedName>
    <definedName name="xxx.directory" localSheetId="14" hidden="1">{"summary",#N/A,FALSE,"PCR DIRECTORY"}</definedName>
    <definedName name="xxx.directory" hidden="1">{"summary",#N/A,FALSE,"PCR DIRECTORY"}</definedName>
    <definedName name="xxxx" localSheetId="14" hidden="1">{#N/A,#N/A,FALSE,"O&amp;M by processes";#N/A,#N/A,FALSE,"Elec Act vs Bud";#N/A,#N/A,FALSE,"G&amp;A";#N/A,#N/A,FALSE,"BGS";#N/A,#N/A,FALSE,"Res Cost"}</definedName>
    <definedName name="xxxx" hidden="1">{#N/A,#N/A,FALSE,"O&amp;M by processes";#N/A,#N/A,FALSE,"Elec Act vs Bud";#N/A,#N/A,FALSE,"G&amp;A";#N/A,#N/A,FALSE,"BGS";#N/A,#N/A,FALSE,"Res Cost"}</definedName>
    <definedName name="xxxxw" localSheetId="14" hidden="1">{#N/A,#N/A,FALSE,"Aging Summary";#N/A,#N/A,FALSE,"Ratio Analysis";#N/A,#N/A,FALSE,"Test 120 Day Accts";#N/A,#N/A,FALSE,"Tickmarks"}</definedName>
    <definedName name="xxxxw" hidden="1">{#N/A,#N/A,FALSE,"Aging Summary";#N/A,#N/A,FALSE,"Ratio Analysis";#N/A,#N/A,FALSE,"Test 120 Day Accts";#N/A,#N/A,FALSE,"Tickmarks"}</definedName>
    <definedName name="yea" localSheetId="14" hidden="1">{#N/A,#N/A,FALSE,"Assumptions";"Model",#N/A,FALSE,"MDU";#N/A,#N/A,FALSE,"Notes"}</definedName>
    <definedName name="yea" hidden="1">{#N/A,#N/A,FALSE,"Assumptions";"Model",#N/A,FALSE,"MDU";#N/A,#N/A,FALSE,"Notes"}</definedName>
    <definedName name="z" localSheetId="14" hidden="1">{"PAGE_1",#N/A,FALSE,"MONTH"}</definedName>
    <definedName name="z" hidden="1">{"PAGE_1",#N/A,FALSE,"MONTH"}</definedName>
    <definedName name="Z_3F84D7F5_9C87_11D5_BA56_00508BDABC29_.wvu.Cols" localSheetId="14" hidden="1">#REF!</definedName>
    <definedName name="Z_3F84D7F5_9C87_11D5_BA56_00508BDABC29_.wvu.Cols" hidden="1">#REF!</definedName>
    <definedName name="Z_3F84D7F5_9C87_11D5_BA56_00508BDABC29_.wvu.PrintArea" localSheetId="14" hidden="1">#REF!</definedName>
    <definedName name="Z_3F84D7F5_9C87_11D5_BA56_00508BDABC29_.wvu.PrintArea" hidden="1">#REF!</definedName>
    <definedName name="Z_3F84D7F5_9C87_11D5_BA56_00508BDABC29_.wvu.PrintTitles" localSheetId="14" hidden="1">#REF!</definedName>
    <definedName name="Z_3F84D7F5_9C87_11D5_BA56_00508BDABC29_.wvu.PrintTitles" hidden="1">#REF!</definedName>
    <definedName name="端局単価情報" localSheetId="14" hidden="1">{#N/A,#N/A,FALSE,"RECAP";#N/A,#N/A,FALSE,"CW_B";#N/A,#N/A,FALSE,"CW_M";#N/A,#N/A,FALSE,"CW_E";#N/A,#N/A,FALSE,"CW_F";#N/A,#N/A,FALSE,"FC_B";#N/A,#N/A,FALSE,"FC_M";#N/A,#N/A,FALSE,"FC_E";#N/A,#N/A,FALSE,"FC_F";#N/A,#N/A,FALSE,"CS"}</definedName>
    <definedName name="端局単価情報" hidden="1">{#N/A,#N/A,FALSE,"RECAP";#N/A,#N/A,FALSE,"CW_B";#N/A,#N/A,FALSE,"CW_M";#N/A,#N/A,FALSE,"CW_E";#N/A,#N/A,FALSE,"CW_F";#N/A,#N/A,FALSE,"FC_B";#N/A,#N/A,FALSE,"FC_M";#N/A,#N/A,FALSE,"FC_E";#N/A,#N/A,FALSE,"FC_F";#N/A,#N/A,FALSE,"CS"}</definedName>
  </definedNames>
  <calcPr calcId="162913" iterate="1"/>
</workbook>
</file>

<file path=xl/calcChain.xml><?xml version="1.0" encoding="utf-8"?>
<calcChain xmlns="http://schemas.openxmlformats.org/spreadsheetml/2006/main">
  <c r="M200" i="1" l="1"/>
  <c r="M158" i="1"/>
  <c r="M89" i="1"/>
  <c r="G13" i="3" l="1"/>
  <c r="E10" i="23" l="1"/>
  <c r="G12" i="19" l="1"/>
  <c r="G14" i="19" l="1"/>
  <c r="G15" i="19" s="1"/>
  <c r="F66" i="1" l="1"/>
  <c r="F65" i="1"/>
  <c r="F64" i="1"/>
  <c r="F220" i="1" l="1"/>
  <c r="F219" i="1"/>
  <c r="F19" i="16"/>
  <c r="F18" i="16"/>
  <c r="F14" i="16"/>
  <c r="F13" i="16"/>
  <c r="J30" i="22" l="1"/>
  <c r="I30" i="22"/>
  <c r="H30" i="22"/>
  <c r="G30" i="22"/>
  <c r="F30" i="22"/>
  <c r="J25" i="22"/>
  <c r="I25" i="22"/>
  <c r="H25" i="22"/>
  <c r="G25" i="22"/>
  <c r="F25" i="22"/>
  <c r="E23" i="22"/>
  <c r="E25" i="22" s="1"/>
  <c r="K26" i="22" s="1"/>
  <c r="G14" i="22"/>
  <c r="E28" i="22" s="1"/>
  <c r="E30" i="22" s="1"/>
  <c r="K31" i="22" s="1"/>
  <c r="H15" i="21" l="1"/>
  <c r="P90" i="20" l="1"/>
  <c r="P92" i="20" s="1"/>
  <c r="G90" i="20"/>
  <c r="G92" i="20" s="1"/>
  <c r="P83" i="20"/>
  <c r="P85" i="20" s="1"/>
  <c r="P95" i="20" s="1"/>
  <c r="P96" i="20" s="1"/>
  <c r="G83" i="20"/>
  <c r="G85" i="20" s="1"/>
  <c r="G95" i="20" s="1"/>
  <c r="G96" i="20" s="1"/>
  <c r="P72" i="20"/>
  <c r="P70" i="20"/>
  <c r="G70" i="20"/>
  <c r="G72" i="20" s="1"/>
  <c r="P65" i="20"/>
  <c r="P75" i="20" s="1"/>
  <c r="P76" i="20" s="1"/>
  <c r="G65" i="20"/>
  <c r="P63" i="20"/>
  <c r="G63" i="20"/>
  <c r="D54" i="20"/>
  <c r="O52" i="20"/>
  <c r="N52" i="20"/>
  <c r="M52" i="20"/>
  <c r="L52" i="20"/>
  <c r="O51" i="20"/>
  <c r="N51" i="20"/>
  <c r="M51" i="20"/>
  <c r="L51" i="20"/>
  <c r="O50" i="20"/>
  <c r="K50" i="20"/>
  <c r="O49" i="20"/>
  <c r="N49" i="20"/>
  <c r="M49" i="20"/>
  <c r="L49" i="20"/>
  <c r="O48" i="20"/>
  <c r="N48" i="20"/>
  <c r="M48" i="20"/>
  <c r="L48" i="20"/>
  <c r="O47" i="20"/>
  <c r="N47" i="20"/>
  <c r="L47" i="20"/>
  <c r="O46" i="20"/>
  <c r="N46" i="20"/>
  <c r="M46" i="20"/>
  <c r="L46" i="20"/>
  <c r="O45" i="20"/>
  <c r="N45" i="20"/>
  <c r="M45" i="20"/>
  <c r="L45" i="20"/>
  <c r="O44" i="20"/>
  <c r="N44" i="20"/>
  <c r="M44" i="20"/>
  <c r="L44" i="20"/>
  <c r="O43" i="20"/>
  <c r="N43" i="20"/>
  <c r="L43" i="20"/>
  <c r="O42" i="20"/>
  <c r="N42" i="20"/>
  <c r="L42" i="20"/>
  <c r="G42" i="20"/>
  <c r="G43" i="20" s="1"/>
  <c r="E42" i="20"/>
  <c r="E43" i="20" s="1"/>
  <c r="E44" i="20" s="1"/>
  <c r="E45" i="20" s="1"/>
  <c r="E46" i="20" s="1"/>
  <c r="E47" i="20" s="1"/>
  <c r="E48" i="20" s="1"/>
  <c r="E49" i="20" s="1"/>
  <c r="E50" i="20" s="1"/>
  <c r="E51" i="20" s="1"/>
  <c r="E52" i="20" s="1"/>
  <c r="E53" i="20" s="1"/>
  <c r="P41" i="20"/>
  <c r="I41" i="20"/>
  <c r="G41" i="20"/>
  <c r="P30" i="20"/>
  <c r="P28" i="20"/>
  <c r="G28" i="20"/>
  <c r="G30" i="20" s="1"/>
  <c r="P21" i="20"/>
  <c r="P23" i="20" s="1"/>
  <c r="P33" i="20" s="1"/>
  <c r="G21" i="20"/>
  <c r="G23" i="20" s="1"/>
  <c r="A9" i="20"/>
  <c r="A11" i="20" s="1"/>
  <c r="A13" i="20" s="1"/>
  <c r="A16" i="20" s="1"/>
  <c r="A18" i="20" s="1"/>
  <c r="A19" i="20" s="1"/>
  <c r="A20" i="20" s="1"/>
  <c r="A21" i="20" s="1"/>
  <c r="A22" i="20" s="1"/>
  <c r="A23" i="20" s="1"/>
  <c r="A25" i="20" s="1"/>
  <c r="A26" i="20" s="1"/>
  <c r="A27" i="20" s="1"/>
  <c r="A28" i="20" s="1"/>
  <c r="A29" i="20" s="1"/>
  <c r="A30" i="20" s="1"/>
  <c r="A32" i="20" s="1"/>
  <c r="A33" i="20" s="1"/>
  <c r="A34" i="20" s="1"/>
  <c r="A36" i="20" s="1"/>
  <c r="A38" i="20" s="1"/>
  <c r="A40" i="20" s="1"/>
  <c r="A41" i="20" s="1"/>
  <c r="A42" i="20" s="1"/>
  <c r="A43" i="20" s="1"/>
  <c r="A44" i="20" s="1"/>
  <c r="A45" i="20" s="1"/>
  <c r="A46" i="20" s="1"/>
  <c r="A47" i="20" s="1"/>
  <c r="A48" i="20" s="1"/>
  <c r="A49" i="20" s="1"/>
  <c r="A50" i="20" s="1"/>
  <c r="A51" i="20" s="1"/>
  <c r="A52" i="20" s="1"/>
  <c r="A53" i="20" s="1"/>
  <c r="A54" i="20" s="1"/>
  <c r="A58" i="20" s="1"/>
  <c r="A60" i="20" s="1"/>
  <c r="A61" i="20" s="1"/>
  <c r="A62" i="20" s="1"/>
  <c r="A63" i="20" s="1"/>
  <c r="A64" i="20" s="1"/>
  <c r="A65" i="20" s="1"/>
  <c r="A67" i="20" s="1"/>
  <c r="A68" i="20" s="1"/>
  <c r="A69" i="20" s="1"/>
  <c r="A70" i="20" s="1"/>
  <c r="A71" i="20" s="1"/>
  <c r="A72" i="20" s="1"/>
  <c r="A74" i="20" s="1"/>
  <c r="A75" i="20" s="1"/>
  <c r="A76" i="20" s="1"/>
  <c r="A78" i="20" s="1"/>
  <c r="A80" i="20" s="1"/>
  <c r="A81" i="20" s="1"/>
  <c r="A82" i="20" s="1"/>
  <c r="A83" i="20" s="1"/>
  <c r="A84" i="20" s="1"/>
  <c r="A85" i="20" s="1"/>
  <c r="A87" i="20" s="1"/>
  <c r="A88" i="20" s="1"/>
  <c r="A89" i="20" s="1"/>
  <c r="A90" i="20" s="1"/>
  <c r="A91" i="20" s="1"/>
  <c r="A92" i="20" s="1"/>
  <c r="A94" i="20" s="1"/>
  <c r="A95" i="20" s="1"/>
  <c r="A96" i="20" s="1"/>
  <c r="A98" i="20" s="1"/>
  <c r="A100" i="20" s="1"/>
  <c r="A102" i="20" s="1"/>
  <c r="A104" i="20" s="1"/>
  <c r="A106" i="20" s="1"/>
  <c r="N50" i="20" l="1"/>
  <c r="G33" i="20"/>
  <c r="G44" i="20"/>
  <c r="H43" i="20"/>
  <c r="M43" i="20" s="1"/>
  <c r="G75" i="20"/>
  <c r="G76" i="20" s="1"/>
  <c r="K53" i="20"/>
  <c r="K54" i="20"/>
  <c r="H42" i="20"/>
  <c r="I42" i="20" s="1"/>
  <c r="I43" i="20" s="1"/>
  <c r="L50" i="20"/>
  <c r="L54" i="20" l="1"/>
  <c r="O53" i="20"/>
  <c r="N53" i="20"/>
  <c r="L53" i="20"/>
  <c r="M42" i="20"/>
  <c r="P42" i="20" s="1"/>
  <c r="P43" i="20" s="1"/>
  <c r="P44" i="20" s="1"/>
  <c r="P45" i="20" s="1"/>
  <c r="P46" i="20" s="1"/>
  <c r="H44" i="20"/>
  <c r="G45" i="20"/>
  <c r="I44" i="20"/>
  <c r="H45" i="20" l="1"/>
  <c r="G46" i="20"/>
  <c r="I45" i="20"/>
  <c r="G47" i="20" l="1"/>
  <c r="H46" i="20"/>
  <c r="I46" i="20" s="1"/>
  <c r="G48" i="20" l="1"/>
  <c r="H47" i="20"/>
  <c r="M47" i="20" s="1"/>
  <c r="P47" i="20" s="1"/>
  <c r="P48" i="20" s="1"/>
  <c r="P49" i="20" s="1"/>
  <c r="G49" i="20" l="1"/>
  <c r="H48" i="20"/>
  <c r="I47" i="20"/>
  <c r="I48" i="20" s="1"/>
  <c r="I49" i="20" l="1"/>
  <c r="H49" i="20"/>
  <c r="G50" i="20"/>
  <c r="H50" i="20" l="1"/>
  <c r="M50" i="20" s="1"/>
  <c r="P50" i="20" s="1"/>
  <c r="P51" i="20" s="1"/>
  <c r="P52" i="20" s="1"/>
  <c r="G51" i="20"/>
  <c r="G52" i="20" l="1"/>
  <c r="H51" i="20"/>
  <c r="I50" i="20"/>
  <c r="I51" i="20" s="1"/>
  <c r="G53" i="20" l="1"/>
  <c r="H53" i="20" s="1"/>
  <c r="M53" i="20" s="1"/>
  <c r="P53" i="20" s="1"/>
  <c r="P32" i="20" s="1"/>
  <c r="P34" i="20" s="1"/>
  <c r="H52" i="20"/>
  <c r="I52" i="20" s="1"/>
  <c r="I53" i="20" s="1"/>
  <c r="G32" i="20" s="1"/>
  <c r="G34" i="20" s="1"/>
  <c r="F9" i="7" l="1"/>
  <c r="F108" i="1"/>
  <c r="F30" i="13" l="1"/>
  <c r="F28" i="13"/>
  <c r="F24" i="13"/>
  <c r="F21" i="13"/>
  <c r="F19" i="13"/>
  <c r="D67" i="6"/>
  <c r="D43" i="6"/>
  <c r="F127" i="1"/>
  <c r="F116" i="1"/>
  <c r="K115" i="1"/>
  <c r="K124" i="1"/>
  <c r="K107" i="1"/>
  <c r="K105" i="1"/>
  <c r="F109" i="1"/>
  <c r="F110" i="1" s="1"/>
  <c r="K63" i="1"/>
  <c r="H24" i="6"/>
  <c r="F78" i="1" s="1"/>
  <c r="F58" i="1"/>
  <c r="F56" i="1"/>
  <c r="E28" i="14"/>
  <c r="J102" i="5"/>
  <c r="H102" i="5"/>
  <c r="F178" i="1"/>
  <c r="F30" i="14"/>
  <c r="F26" i="14"/>
  <c r="F28" i="14"/>
  <c r="D30" i="14"/>
  <c r="D28" i="14"/>
  <c r="G20" i="16"/>
  <c r="F20" i="16"/>
  <c r="L21" i="16" s="1"/>
  <c r="K15" i="16"/>
  <c r="I15" i="16"/>
  <c r="H15" i="16"/>
  <c r="G15" i="16"/>
  <c r="F15" i="16"/>
  <c r="A156" i="1"/>
  <c r="A198" i="1" s="1"/>
  <c r="A5" i="5"/>
  <c r="A46" i="5"/>
  <c r="F29" i="15"/>
  <c r="F30" i="15" s="1"/>
  <c r="C41" i="7"/>
  <c r="D24" i="6" l="1"/>
  <c r="E19" i="4"/>
  <c r="E23" i="4" s="1"/>
  <c r="I61" i="5"/>
  <c r="E29" i="4"/>
  <c r="E28" i="4"/>
  <c r="K28" i="3"/>
  <c r="H28" i="3"/>
  <c r="E24" i="3"/>
  <c r="I176" i="1"/>
  <c r="I175" i="1"/>
  <c r="I174" i="1"/>
  <c r="I173" i="1"/>
  <c r="I178" i="1" l="1"/>
  <c r="K178" i="1" s="1"/>
  <c r="F130" i="1"/>
  <c r="F134" i="1" l="1"/>
  <c r="H21" i="21" s="1"/>
  <c r="H17" i="21"/>
  <c r="H19" i="21" s="1"/>
  <c r="K20" i="16"/>
  <c r="J20" i="16"/>
  <c r="I20" i="16"/>
  <c r="H20" i="16"/>
  <c r="J13" i="16"/>
  <c r="J15" i="16" s="1"/>
  <c r="L16" i="16" s="1"/>
  <c r="I13" i="16"/>
  <c r="H13" i="16"/>
  <c r="H23" i="21" l="1"/>
  <c r="F141" i="1" s="1"/>
  <c r="E30" i="4" s="1"/>
  <c r="C64" i="10"/>
  <c r="G47" i="10" l="1"/>
  <c r="I47" i="10" s="1"/>
  <c r="E25" i="14" l="1"/>
  <c r="D25" i="14"/>
  <c r="F61" i="5" l="1"/>
  <c r="H94" i="5"/>
  <c r="J94" i="5"/>
  <c r="C98" i="5"/>
  <c r="H98" i="5"/>
  <c r="J98" i="5"/>
  <c r="F11" i="14"/>
  <c r="F12" i="14"/>
  <c r="F13" i="14"/>
  <c r="F14" i="14"/>
  <c r="F15" i="14"/>
  <c r="F16" i="14"/>
  <c r="D17" i="14"/>
  <c r="E17" i="14"/>
  <c r="F20" i="14"/>
  <c r="F21" i="14"/>
  <c r="F22" i="14"/>
  <c r="F23" i="14"/>
  <c r="F24" i="14"/>
  <c r="F25" i="14"/>
  <c r="F27" i="14"/>
  <c r="K193" i="1"/>
  <c r="F15" i="1" s="1"/>
  <c r="E24" i="4"/>
  <c r="E25" i="4"/>
  <c r="E26" i="4"/>
  <c r="K20" i="3"/>
  <c r="K24" i="3"/>
  <c r="F43" i="1"/>
  <c r="E24" i="6"/>
  <c r="F45" i="1" s="1"/>
  <c r="G24" i="6"/>
  <c r="F74" i="1" s="1"/>
  <c r="I24" i="6"/>
  <c r="F79" i="1" s="1"/>
  <c r="J24" i="6"/>
  <c r="F50" i="1" s="1"/>
  <c r="K24" i="6"/>
  <c r="F52" i="1" s="1"/>
  <c r="F70" i="1"/>
  <c r="K70" i="1" s="1"/>
  <c r="E43" i="6"/>
  <c r="F71" i="1" s="1"/>
  <c r="K71" i="1" s="1"/>
  <c r="F54" i="6"/>
  <c r="F11" i="6" s="1"/>
  <c r="F55" i="6"/>
  <c r="F12" i="6" s="1"/>
  <c r="F56" i="6"/>
  <c r="F13" i="6" s="1"/>
  <c r="F57" i="6"/>
  <c r="F14" i="6" s="1"/>
  <c r="F58" i="6"/>
  <c r="F15" i="6" s="1"/>
  <c r="F59" i="6"/>
  <c r="F16" i="6" s="1"/>
  <c r="F60" i="6"/>
  <c r="F17" i="6" s="1"/>
  <c r="F61" i="6"/>
  <c r="F18" i="6" s="1"/>
  <c r="F62" i="6"/>
  <c r="F19" i="6" s="1"/>
  <c r="F63" i="6"/>
  <c r="F20" i="6" s="1"/>
  <c r="F64" i="6"/>
  <c r="F21" i="6" s="1"/>
  <c r="F65" i="6"/>
  <c r="F22" i="6" s="1"/>
  <c r="F66" i="6"/>
  <c r="F23" i="6" s="1"/>
  <c r="E67" i="6"/>
  <c r="F67" i="6" s="1"/>
  <c r="K72" i="6"/>
  <c r="K73" i="6"/>
  <c r="F74" i="6"/>
  <c r="I22" i="7"/>
  <c r="K184" i="1" s="1"/>
  <c r="F21" i="7"/>
  <c r="D41" i="7"/>
  <c r="F22" i="7" s="1"/>
  <c r="F14" i="7" s="1"/>
  <c r="E41" i="7"/>
  <c r="F13" i="7" s="1"/>
  <c r="F41" i="7"/>
  <c r="F15" i="7" s="1"/>
  <c r="G41" i="7"/>
  <c r="F16" i="7" s="1"/>
  <c r="E17" i="8"/>
  <c r="E38"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G56" i="10" s="1"/>
  <c r="G42" i="10"/>
  <c r="I42" i="10" s="1"/>
  <c r="I48" i="10" s="1"/>
  <c r="G43" i="10"/>
  <c r="I43" i="10" s="1"/>
  <c r="G44" i="10"/>
  <c r="I44" i="10" s="1"/>
  <c r="G45" i="10"/>
  <c r="I45" i="10" s="1"/>
  <c r="G46" i="10"/>
  <c r="I46" i="10" s="1"/>
  <c r="D48" i="10"/>
  <c r="D55" i="10" s="1"/>
  <c r="H48" i="10"/>
  <c r="H55" i="10" s="1"/>
  <c r="G51" i="10"/>
  <c r="G52" i="10"/>
  <c r="G53" i="10"/>
  <c r="G54" i="10"/>
  <c r="F16" i="11"/>
  <c r="F35" i="11"/>
  <c r="M36" i="1"/>
  <c r="M37" i="1"/>
  <c r="K42" i="1"/>
  <c r="K56" i="1" s="1"/>
  <c r="K44" i="1"/>
  <c r="K49" i="1"/>
  <c r="K51" i="1"/>
  <c r="M88" i="1"/>
  <c r="M157" i="1"/>
  <c r="H184" i="1"/>
  <c r="F13" i="4" s="1"/>
  <c r="I184" i="1"/>
  <c r="H13" i="4" s="1"/>
  <c r="I185" i="1"/>
  <c r="H14" i="4" s="1"/>
  <c r="M199" i="1"/>
  <c r="F17" i="7" l="1"/>
  <c r="F23" i="7" s="1"/>
  <c r="F183" i="1"/>
  <c r="E12" i="4" s="1"/>
  <c r="H21" i="7"/>
  <c r="F59" i="1"/>
  <c r="K58" i="1"/>
  <c r="F53" i="1"/>
  <c r="F57" i="1"/>
  <c r="F46" i="1"/>
  <c r="F17" i="14"/>
  <c r="K191" i="1" s="1"/>
  <c r="F14" i="1" s="1"/>
  <c r="F18" i="1" s="1"/>
  <c r="F184" i="1"/>
  <c r="E13" i="4" s="1"/>
  <c r="I114" i="1"/>
  <c r="F37" i="11"/>
  <c r="K74" i="6"/>
  <c r="F68" i="1" s="1"/>
  <c r="E26" i="8"/>
  <c r="E30" i="8"/>
  <c r="E34" i="8"/>
  <c r="E43" i="8"/>
  <c r="E46" i="8"/>
  <c r="E49" i="8"/>
  <c r="E25" i="8"/>
  <c r="E42" i="8"/>
  <c r="E48" i="8"/>
  <c r="E23" i="8"/>
  <c r="E27" i="8"/>
  <c r="E31" i="8"/>
  <c r="E44" i="8"/>
  <c r="E47" i="8"/>
  <c r="E50" i="8"/>
  <c r="E24" i="8"/>
  <c r="E28" i="8"/>
  <c r="E32" i="8"/>
  <c r="E41" i="8"/>
  <c r="E45" i="8"/>
  <c r="E51" i="8"/>
  <c r="E29" i="8"/>
  <c r="E33" i="8"/>
  <c r="E52" i="8"/>
  <c r="E30" i="14"/>
  <c r="H25" i="10"/>
  <c r="H27" i="10"/>
  <c r="H31" i="10"/>
  <c r="H35" i="10"/>
  <c r="I13" i="4"/>
  <c r="K163" i="1"/>
  <c r="F77" i="1"/>
  <c r="F80" i="1" s="1"/>
  <c r="F24" i="6"/>
  <c r="F69" i="1" s="1"/>
  <c r="K69" i="1" s="1"/>
  <c r="G37" i="10"/>
  <c r="G48" i="10"/>
  <c r="H34" i="10"/>
  <c r="H36" i="10"/>
  <c r="H32" i="10"/>
  <c r="H28" i="10"/>
  <c r="H24" i="10"/>
  <c r="H30" i="10"/>
  <c r="H26" i="10"/>
  <c r="H33" i="10"/>
  <c r="H29" i="10"/>
  <c r="F185" i="1" l="1"/>
  <c r="F24" i="7"/>
  <c r="G23" i="7" s="1"/>
  <c r="F187" i="1"/>
  <c r="I183" i="1"/>
  <c r="H12" i="4" s="1"/>
  <c r="F60" i="1"/>
  <c r="K114" i="1"/>
  <c r="I20" i="5" s="1"/>
  <c r="K68" i="1"/>
  <c r="F72" i="1"/>
  <c r="K167" i="1"/>
  <c r="K169" i="1" s="1"/>
  <c r="I97" i="1"/>
  <c r="K97" i="1" s="1"/>
  <c r="I100" i="1"/>
  <c r="K100" i="1" s="1"/>
  <c r="I98" i="1"/>
  <c r="K98" i="1" s="1"/>
  <c r="I101" i="1"/>
  <c r="K101" i="1" s="1"/>
  <c r="I121" i="1"/>
  <c r="K121" i="1" s="1"/>
  <c r="I99" i="1"/>
  <c r="K99" i="1" s="1"/>
  <c r="I120" i="1"/>
  <c r="K120" i="1" s="1"/>
  <c r="I52" i="1"/>
  <c r="K52" i="1" s="1"/>
  <c r="I45" i="1"/>
  <c r="K45" i="1" s="1"/>
  <c r="E14" i="4"/>
  <c r="E15" i="4" s="1"/>
  <c r="I55" i="10"/>
  <c r="G55" i="10"/>
  <c r="G57" i="10" s="1"/>
  <c r="D15" i="10" s="1"/>
  <c r="H37" i="10"/>
  <c r="I37" i="10" s="1"/>
  <c r="G21" i="7" l="1"/>
  <c r="H185" i="1"/>
  <c r="F14" i="4" s="1"/>
  <c r="I14" i="4" s="1"/>
  <c r="I23" i="7"/>
  <c r="K185" i="1" s="1"/>
  <c r="F82" i="1"/>
  <c r="I21" i="5"/>
  <c r="K21" i="5" s="1"/>
  <c r="K59" i="1"/>
  <c r="I17" i="1"/>
  <c r="K17" i="1" s="1"/>
  <c r="I113" i="1"/>
  <c r="K113" i="1" s="1"/>
  <c r="I95" i="1"/>
  <c r="K95" i="1" s="1"/>
  <c r="I50" i="1"/>
  <c r="K50" i="1" s="1"/>
  <c r="K53" i="1" s="1"/>
  <c r="I15" i="1"/>
  <c r="K15" i="1" s="1"/>
  <c r="I108" i="1"/>
  <c r="K108" i="1" s="1"/>
  <c r="K109" i="1" s="1"/>
  <c r="I94" i="1"/>
  <c r="K94" i="1" s="1"/>
  <c r="I43" i="1"/>
  <c r="K43" i="1" s="1"/>
  <c r="I14" i="1"/>
  <c r="K14" i="1" s="1"/>
  <c r="I103" i="1"/>
  <c r="K103" i="1" s="1"/>
  <c r="I78" i="1"/>
  <c r="K78" i="1" s="1"/>
  <c r="I96" i="1"/>
  <c r="K96" i="1" s="1"/>
  <c r="I74" i="1"/>
  <c r="K74" i="1" s="1"/>
  <c r="I16" i="1"/>
  <c r="K16" i="1" s="1"/>
  <c r="D37" i="3"/>
  <c r="F20" i="1"/>
  <c r="K20" i="1" s="1"/>
  <c r="D14" i="10"/>
  <c r="D16" i="10" s="1"/>
  <c r="H183" i="1" l="1"/>
  <c r="F12" i="4" s="1"/>
  <c r="I12" i="4" s="1"/>
  <c r="I21" i="7"/>
  <c r="K116" i="1"/>
  <c r="C92" i="5"/>
  <c r="C94" i="5" s="1"/>
  <c r="C102" i="5" s="1"/>
  <c r="F55" i="5"/>
  <c r="F57" i="5" s="1"/>
  <c r="F65" i="5" s="1"/>
  <c r="I55" i="5"/>
  <c r="I57" i="5" s="1"/>
  <c r="I65" i="5" s="1"/>
  <c r="K57" i="1"/>
  <c r="K60" i="1" s="1"/>
  <c r="K46" i="1"/>
  <c r="I46" i="1" s="1"/>
  <c r="K110" i="1"/>
  <c r="K18" i="1"/>
  <c r="I27" i="5" s="1"/>
  <c r="I12" i="5"/>
  <c r="K183" i="1" l="1"/>
  <c r="I24" i="7"/>
  <c r="E21" i="4"/>
  <c r="I15" i="4"/>
  <c r="E20" i="4" s="1"/>
  <c r="K77" i="1"/>
  <c r="I28" i="5"/>
  <c r="K28" i="5" s="1"/>
  <c r="I60" i="1"/>
  <c r="J39" i="4"/>
  <c r="I123" i="1"/>
  <c r="K123" i="1" s="1"/>
  <c r="I79" i="1"/>
  <c r="K79" i="1" s="1"/>
  <c r="I126" i="1"/>
  <c r="K126" i="1" s="1"/>
  <c r="I125" i="1"/>
  <c r="K125" i="1" s="1"/>
  <c r="I13" i="5"/>
  <c r="I16" i="5"/>
  <c r="K80" i="1" l="1"/>
  <c r="K187" i="1"/>
  <c r="F145" i="1" s="1"/>
  <c r="I17" i="5"/>
  <c r="K17" i="5" s="1"/>
  <c r="K127" i="1"/>
  <c r="I64" i="1"/>
  <c r="K64" i="1" s="1"/>
  <c r="H28" i="4"/>
  <c r="I141" i="1"/>
  <c r="K141" i="1" s="1"/>
  <c r="I65" i="1"/>
  <c r="K65" i="1" s="1"/>
  <c r="I67" i="1"/>
  <c r="K67" i="1" s="1"/>
  <c r="I66" i="1"/>
  <c r="K66" i="1" s="1"/>
  <c r="I140" i="1"/>
  <c r="K140" i="1" s="1"/>
  <c r="I139" i="1"/>
  <c r="K139" i="1" s="1"/>
  <c r="F131" i="1" l="1"/>
  <c r="F138" i="1" s="1"/>
  <c r="K72" i="1"/>
  <c r="H29" i="4"/>
  <c r="I28" i="4"/>
  <c r="I24" i="5"/>
  <c r="K138" i="1" l="1"/>
  <c r="K142" i="1" s="1"/>
  <c r="I33" i="5" s="1"/>
  <c r="I34" i="5" s="1"/>
  <c r="K34" i="5" s="1"/>
  <c r="F142" i="1"/>
  <c r="F147" i="1" s="1"/>
  <c r="K82" i="1"/>
  <c r="I25" i="5"/>
  <c r="K25" i="5" s="1"/>
  <c r="K30" i="5" s="1"/>
  <c r="J7" i="4"/>
  <c r="I29" i="4"/>
  <c r="H30" i="4"/>
  <c r="I30" i="4" s="1"/>
  <c r="J36" i="4"/>
  <c r="K145" i="1" l="1"/>
  <c r="G59" i="5"/>
  <c r="H59" i="5" s="1"/>
  <c r="G56" i="5"/>
  <c r="H56" i="5" s="1"/>
  <c r="G60" i="5"/>
  <c r="H60" i="5" s="1"/>
  <c r="G63" i="5"/>
  <c r="H63" i="5" s="1"/>
  <c r="G55" i="5"/>
  <c r="H55" i="5" s="1"/>
  <c r="J16" i="4"/>
  <c r="I27" i="4" s="1"/>
  <c r="I31" i="4" s="1"/>
  <c r="J31" i="4" s="1"/>
  <c r="J33" i="4" s="1"/>
  <c r="K147" i="1" l="1"/>
  <c r="I37" i="5"/>
  <c r="I38" i="5" s="1"/>
  <c r="K38" i="5" s="1"/>
  <c r="K40" i="5" s="1"/>
  <c r="D93" i="5" s="1"/>
  <c r="J35" i="4"/>
  <c r="J37" i="4" s="1"/>
  <c r="J38" i="4" s="1"/>
  <c r="J40" i="4" s="1"/>
  <c r="F92" i="5" s="1"/>
  <c r="H61" i="5"/>
  <c r="H57" i="5"/>
  <c r="J63" i="5"/>
  <c r="K63" i="5" s="1"/>
  <c r="D97" i="5" l="1"/>
  <c r="D92" i="5"/>
  <c r="D94" i="5" s="1"/>
  <c r="J55" i="5"/>
  <c r="K55" i="5" s="1"/>
  <c r="J59" i="5"/>
  <c r="K59" i="5" s="1"/>
  <c r="D100" i="5"/>
  <c r="J60" i="5"/>
  <c r="K60" i="5" s="1"/>
  <c r="D96" i="5"/>
  <c r="D98" i="5" s="1"/>
  <c r="J56" i="5"/>
  <c r="K56" i="5" s="1"/>
  <c r="H65" i="5"/>
  <c r="F100" i="5"/>
  <c r="F97" i="5"/>
  <c r="G97" i="5" s="1"/>
  <c r="F93" i="5"/>
  <c r="G93" i="5" s="1"/>
  <c r="F96" i="5"/>
  <c r="K61" i="5"/>
  <c r="I92" i="5"/>
  <c r="K92" i="5" s="1"/>
  <c r="G96" i="5" l="1"/>
  <c r="G92" i="5"/>
  <c r="G94" i="5" s="1"/>
  <c r="G100" i="5"/>
  <c r="K57" i="5"/>
  <c r="D102" i="5"/>
  <c r="K65" i="5"/>
  <c r="F94" i="5"/>
  <c r="F29" i="1" s="1"/>
  <c r="I93" i="5"/>
  <c r="K93" i="5" s="1"/>
  <c r="K94" i="5" s="1"/>
  <c r="I100" i="5"/>
  <c r="K100" i="5" s="1"/>
  <c r="F98" i="5"/>
  <c r="I96" i="5"/>
  <c r="I97" i="5"/>
  <c r="K97" i="5" s="1"/>
  <c r="G98" i="5"/>
  <c r="G102" i="5" l="1"/>
  <c r="I98" i="5"/>
  <c r="I94" i="5"/>
  <c r="F28" i="1"/>
  <c r="F30" i="1" s="1"/>
  <c r="F102" i="5"/>
  <c r="F149" i="1" s="1"/>
  <c r="F151" i="1" s="1"/>
  <c r="K96" i="5"/>
  <c r="K98" i="5" s="1"/>
  <c r="K102" i="5" s="1"/>
  <c r="E20" i="3" s="1"/>
  <c r="E28" i="3" s="1"/>
  <c r="I102" i="5" l="1"/>
  <c r="H18" i="3" s="1"/>
  <c r="F18" i="3"/>
  <c r="G18" i="3" s="1"/>
  <c r="I18" i="3" s="1"/>
  <c r="F26" i="3"/>
  <c r="G26" i="3" s="1"/>
  <c r="I26" i="3" s="1"/>
  <c r="F19" i="3"/>
  <c r="G19" i="3" s="1"/>
  <c r="I19" i="3" s="1"/>
  <c r="F23" i="3"/>
  <c r="G23" i="3" s="1"/>
  <c r="I23" i="3" s="1"/>
  <c r="F16" i="3"/>
  <c r="F22" i="3"/>
  <c r="G22" i="3" s="1"/>
  <c r="K149" i="1"/>
  <c r="K151" i="1" s="1"/>
  <c r="K11" i="1" l="1"/>
  <c r="D11" i="8" s="1"/>
  <c r="G20" i="3"/>
  <c r="I20" i="3"/>
  <c r="G16" i="3"/>
  <c r="I16" i="3" s="1"/>
  <c r="F28" i="3"/>
  <c r="I22" i="3"/>
  <c r="I24" i="3" s="1"/>
  <c r="G24" i="3"/>
  <c r="G28" i="3" l="1"/>
  <c r="I28" i="3"/>
  <c r="F11" i="8"/>
  <c r="D24" i="8" s="1"/>
  <c r="G24" i="8" s="1"/>
  <c r="I24" i="8" s="1"/>
  <c r="D34" i="8" l="1"/>
  <c r="G34" i="8" s="1"/>
  <c r="I34" i="8" s="1"/>
  <c r="D30" i="8"/>
  <c r="G30" i="8" s="1"/>
  <c r="I30" i="8" s="1"/>
  <c r="D29" i="8"/>
  <c r="G29" i="8" s="1"/>
  <c r="I29" i="8" s="1"/>
  <c r="H56" i="8"/>
  <c r="D31" i="8"/>
  <c r="G31" i="8" s="1"/>
  <c r="I31" i="8" s="1"/>
  <c r="D26" i="8"/>
  <c r="G26" i="8" s="1"/>
  <c r="I26" i="8" s="1"/>
  <c r="D33" i="8"/>
  <c r="G33" i="8" s="1"/>
  <c r="I33" i="8" s="1"/>
  <c r="D28" i="8"/>
  <c r="G28" i="8" s="1"/>
  <c r="I28" i="8" s="1"/>
  <c r="D32" i="8"/>
  <c r="G32" i="8" s="1"/>
  <c r="I32" i="8" s="1"/>
  <c r="D25" i="8"/>
  <c r="G25" i="8" s="1"/>
  <c r="I25" i="8" s="1"/>
  <c r="D23" i="8"/>
  <c r="G23" i="8" s="1"/>
  <c r="D27" i="8"/>
  <c r="G27" i="8" s="1"/>
  <c r="I27" i="8" s="1"/>
  <c r="G35" i="8" l="1"/>
  <c r="I23" i="8"/>
  <c r="I35" i="8" s="1"/>
  <c r="D38" i="8" s="1"/>
  <c r="G38" i="8" s="1"/>
  <c r="I38" i="8" s="1"/>
  <c r="H41" i="8" l="1"/>
  <c r="D41" i="8"/>
  <c r="G41" i="8" l="1"/>
  <c r="I41" i="8"/>
  <c r="D42" i="8" s="1"/>
  <c r="H45" i="8"/>
  <c r="H49" i="8"/>
  <c r="H50" i="8"/>
  <c r="H46" i="8"/>
  <c r="H42" i="8"/>
  <c r="H43" i="8"/>
  <c r="H44" i="8"/>
  <c r="H48" i="8"/>
  <c r="H52" i="8"/>
  <c r="H51" i="8"/>
  <c r="H47" i="8"/>
  <c r="H55" i="8" l="1"/>
  <c r="H57" i="8" s="1"/>
  <c r="J31" i="3" s="1"/>
  <c r="J19" i="3" s="1"/>
  <c r="L19" i="3" s="1"/>
  <c r="I42" i="8"/>
  <c r="D43" i="8" s="1"/>
  <c r="G42" i="8"/>
  <c r="J26" i="3" l="1"/>
  <c r="L26" i="3" s="1"/>
  <c r="J16" i="3"/>
  <c r="F21" i="1" s="1"/>
  <c r="K21" i="1" s="1"/>
  <c r="K23" i="1" s="1"/>
  <c r="J18" i="3"/>
  <c r="J20" i="3" s="1"/>
  <c r="J23" i="3"/>
  <c r="L23" i="3" s="1"/>
  <c r="J22" i="3"/>
  <c r="G43" i="8"/>
  <c r="I43" i="8"/>
  <c r="D44" i="8" s="1"/>
  <c r="J24" i="3" l="1"/>
  <c r="J28" i="3" s="1"/>
  <c r="L16" i="3"/>
  <c r="L18" i="3"/>
  <c r="L20" i="3" s="1"/>
  <c r="L22" i="3"/>
  <c r="L24" i="3" s="1"/>
  <c r="G44" i="8"/>
  <c r="I44" i="8"/>
  <c r="D45" i="8" s="1"/>
  <c r="L28" i="3" l="1"/>
  <c r="G45" i="8"/>
  <c r="I45" i="8"/>
  <c r="D46" i="8" s="1"/>
  <c r="I46" i="8" l="1"/>
  <c r="D47" i="8" s="1"/>
  <c r="G46" i="8"/>
  <c r="I47" i="8" l="1"/>
  <c r="D48" i="8" s="1"/>
  <c r="G47" i="8"/>
  <c r="G48" i="8" l="1"/>
  <c r="I48" i="8"/>
  <c r="D49" i="8" s="1"/>
  <c r="G49" i="8" l="1"/>
  <c r="I49" i="8"/>
  <c r="D50" i="8" s="1"/>
  <c r="I50" i="8" l="1"/>
  <c r="D51" i="8" s="1"/>
  <c r="G50" i="8"/>
  <c r="G51" i="8" l="1"/>
  <c r="I51" i="8"/>
  <c r="D52" i="8" s="1"/>
  <c r="G52" i="8" l="1"/>
  <c r="G53" i="8" s="1"/>
  <c r="I52" i="8"/>
</calcChain>
</file>

<file path=xl/sharedStrings.xml><?xml version="1.0" encoding="utf-8"?>
<sst xmlns="http://schemas.openxmlformats.org/spreadsheetml/2006/main" count="1589" uniqueCount="939">
  <si>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</si>
  <si>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</si>
  <si>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</si>
  <si>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</si>
  <si>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</si>
  <si>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</si>
  <si>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</si>
  <si>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</si>
  <si>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</si>
  <si>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</si>
  <si>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</si>
  <si>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Project B</t>
  </si>
  <si>
    <t>Total Schedule 12</t>
  </si>
  <si>
    <t>Project D</t>
  </si>
  <si>
    <t>Project C</t>
  </si>
  <si>
    <t>Total Zonal</t>
  </si>
  <si>
    <t>Other</t>
  </si>
  <si>
    <t>Annual Totals</t>
  </si>
  <si>
    <t>DDDD</t>
  </si>
  <si>
    <t>CCCC</t>
  </si>
  <si>
    <t>BBBB</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</si>
  <si>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</si>
  <si>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</si>
  <si>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</si>
  <si>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</si>
  <si>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</si>
  <si>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</si>
  <si>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</si>
  <si>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</si>
  <si>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</si>
  <si>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</si>
  <si>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</si>
  <si>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</si>
  <si>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</si>
  <si>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</si>
  <si>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</si>
  <si>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</si>
  <si>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</si>
  <si>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</si>
  <si>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</si>
  <si>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</si>
  <si>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</si>
  <si>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</si>
  <si>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</si>
  <si>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</si>
  <si>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</si>
  <si>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</si>
  <si>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</si>
  <si>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</si>
  <si>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</si>
  <si>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</si>
  <si>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</si>
  <si>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</si>
  <si>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</si>
  <si>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</si>
  <si>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</si>
  <si>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</si>
  <si>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</si>
  <si>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</si>
  <si>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</si>
  <si>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</si>
  <si>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</si>
  <si>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</si>
  <si>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</si>
  <si>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</si>
  <si>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</si>
  <si>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</si>
  <si>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</si>
  <si>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</si>
  <si>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</si>
  <si>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</si>
  <si>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</si>
  <si>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</si>
  <si>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</si>
  <si>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</si>
  <si>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</si>
  <si>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</si>
  <si>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</si>
  <si>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</si>
  <si>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</si>
  <si>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</si>
  <si>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</si>
  <si>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</si>
  <si>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</si>
  <si>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</si>
  <si>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</si>
  <si>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</si>
  <si>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</si>
  <si>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</si>
  <si>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</si>
  <si>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</si>
  <si>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</si>
  <si>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</si>
  <si>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</si>
  <si>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50% Equity and 50% debt will be used until the first transmission asset is placed in service, or until otherwise authorized by the Commission.</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</si>
  <si>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</si>
  <si>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</si>
  <si>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</si>
  <si>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</si>
  <si>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</si>
  <si>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</si>
  <si>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</si>
  <si>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</si>
  <si>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</si>
  <si>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</si>
  <si>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</si>
  <si>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</si>
  <si>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</si>
  <si>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</si>
  <si>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</si>
  <si>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</si>
  <si>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</si>
  <si>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</si>
  <si>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</si>
  <si>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</si>
  <si>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</si>
  <si>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</si>
  <si>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</si>
  <si>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</si>
  <si>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</si>
  <si>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</si>
  <si>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</si>
  <si>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</si>
  <si>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</si>
  <si>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</si>
  <si>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</si>
  <si>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</si>
  <si>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</si>
  <si>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</si>
  <si>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</si>
  <si>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</si>
  <si>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</si>
  <si>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</si>
  <si>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</si>
  <si>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</si>
  <si>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</si>
  <si>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</si>
  <si>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</si>
  <si>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</si>
  <si>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</si>
  <si>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</si>
  <si>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</si>
  <si>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</si>
  <si>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</si>
  <si>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</si>
  <si>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</si>
  <si>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</si>
  <si>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</si>
  <si>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</si>
  <si>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</si>
  <si>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</si>
  <si>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</si>
  <si>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</si>
  <si>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</si>
  <si>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</si>
  <si>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</si>
  <si>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Note C</t>
  </si>
  <si>
    <t>Note D</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</si>
  <si>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</si>
  <si>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</si>
  <si>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</si>
  <si>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</si>
  <si>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</si>
  <si>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</si>
  <si>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</si>
  <si>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</si>
  <si>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</si>
  <si>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</si>
  <si>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</si>
  <si>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</si>
  <si>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</si>
  <si>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</si>
  <si>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</si>
  <si>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</si>
  <si>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</si>
  <si>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</si>
  <si>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</si>
  <si>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</si>
  <si>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</si>
  <si>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</si>
  <si>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</si>
  <si>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</si>
  <si>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</si>
  <si>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</si>
  <si>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</si>
  <si>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</si>
  <si>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</si>
  <si>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</si>
  <si>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</si>
  <si>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</si>
  <si>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</si>
  <si>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</si>
  <si>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</si>
  <si>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</si>
  <si>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</si>
  <si>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</si>
  <si>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</si>
  <si>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</si>
  <si>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</si>
  <si>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</si>
  <si>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</si>
  <si>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December (Prior Year)</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</si>
  <si>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</si>
  <si>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</si>
  <si>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</si>
  <si>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</si>
  <si>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</si>
  <si>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</si>
  <si>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</si>
  <si>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</si>
  <si>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</si>
  <si>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</si>
  <si>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</si>
  <si>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</si>
  <si>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</si>
  <si>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</si>
  <si>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</si>
  <si>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</si>
  <si>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</si>
  <si>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</si>
  <si>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</si>
  <si>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</si>
  <si>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</si>
  <si>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</si>
  <si>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</si>
  <si>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</si>
  <si>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</si>
  <si>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</si>
  <si>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</si>
  <si>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</si>
  <si>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</si>
  <si>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</si>
  <si>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</si>
  <si>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</si>
  <si>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</si>
  <si>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</si>
  <si>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</si>
  <si>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</si>
  <si>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</si>
  <si>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</si>
  <si>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</si>
  <si>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</si>
  <si>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</si>
  <si>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t>Attachment 1, Line 2, Col. 12</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</si>
  <si>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</si>
  <si>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</si>
  <si>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</si>
  <si>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</si>
  <si>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</si>
  <si>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</si>
  <si>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</si>
  <si>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</si>
  <si>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</si>
  <si>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</si>
  <si>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</si>
  <si>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</si>
  <si>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</si>
  <si>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</si>
  <si>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</si>
  <si>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</si>
  <si>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Permanent Differences Tax Adjustment</t>
  </si>
  <si>
    <t>Sum of Lines 17 through 20</t>
  </si>
  <si>
    <t>Line 3</t>
  </si>
  <si>
    <t>Return</t>
  </si>
  <si>
    <t>Income Tax</t>
  </si>
  <si>
    <t>13-Month Average</t>
  </si>
  <si>
    <t xml:space="preserve">Less Account 216.1 Undistributed Subsidiary Earnings (Line 25 (d))     </t>
  </si>
  <si>
    <t xml:space="preserve">Less Account 219 Accum. Other Comprehensive Income (Line 25 (e))        </t>
  </si>
  <si>
    <t>Proprietary Capital (Line 25 (c))</t>
  </si>
  <si>
    <t>Total Loan Amount ($000)</t>
  </si>
  <si>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</si>
  <si>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</si>
  <si>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</si>
  <si>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</si>
  <si>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</si>
  <si>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</si>
  <si>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</si>
  <si>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</si>
  <si>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</si>
  <si>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</si>
  <si>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</si>
  <si>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</si>
  <si>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</si>
  <si>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</si>
  <si>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</si>
  <si>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</si>
  <si>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</si>
  <si>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</si>
  <si>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</si>
  <si>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</si>
  <si>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</si>
  <si>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</si>
  <si>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</si>
  <si>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</si>
  <si>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</si>
  <si>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</si>
  <si>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</si>
  <si>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</si>
  <si>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</si>
  <si>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</si>
  <si>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</si>
  <si>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</si>
  <si>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</si>
  <si>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</si>
  <si>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</si>
  <si>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</si>
  <si>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</si>
  <si>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</si>
  <si>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</si>
  <si>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</si>
  <si>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</si>
  <si>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</si>
  <si>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</si>
  <si>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</si>
  <si>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</si>
  <si>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</si>
  <si>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</si>
  <si>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</si>
  <si>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</si>
  <si>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</si>
  <si>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</si>
  <si>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</si>
  <si>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</si>
  <si>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</si>
  <si>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</si>
  <si>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</si>
  <si>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</si>
  <si>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</si>
  <si>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</si>
  <si>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</si>
  <si>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</si>
  <si>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</si>
  <si>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</si>
  <si>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</si>
  <si>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</si>
  <si>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</si>
  <si>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</si>
  <si>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</si>
  <si>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</si>
  <si>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</si>
  <si>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</si>
  <si>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</si>
  <si>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</si>
  <si>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</si>
  <si>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</si>
  <si>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</si>
  <si>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</si>
  <si>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</si>
  <si>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</si>
  <si>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</si>
  <si>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</si>
  <si>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</si>
  <si>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</si>
  <si>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</si>
  <si>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</si>
  <si>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</si>
  <si>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</si>
  <si>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</si>
  <si>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</si>
  <si>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</si>
  <si>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</si>
  <si>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</si>
  <si>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</si>
  <si>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</si>
  <si>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</si>
  <si>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</si>
  <si>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</si>
  <si>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</si>
  <si>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</si>
  <si>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</si>
  <si>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</si>
  <si>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</si>
  <si>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</si>
  <si>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</si>
  <si>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</si>
  <si>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</si>
  <si>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</si>
  <si>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</si>
  <si>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</si>
  <si>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</si>
  <si>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</si>
  <si>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</si>
  <si>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</si>
  <si>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</si>
  <si>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</si>
  <si>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</si>
  <si>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</si>
  <si>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</si>
  <si>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</si>
  <si>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Unamortized Abandoned Plant and Amortization of Abandoned Plant will be zero until the Commission accepts or approves recovery of the cost of Abandoned Plant. Utility must submit a Section 205 filing to recover the cost of abandoned plant.</t>
  </si>
  <si>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</si>
  <si>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</si>
  <si>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</si>
  <si>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</si>
  <si>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</si>
  <si>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</si>
  <si>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</si>
  <si>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</si>
  <si>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</si>
  <si>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</si>
  <si>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</si>
  <si>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</si>
  <si>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</si>
  <si>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</si>
  <si>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</si>
  <si>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</si>
  <si>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</si>
  <si>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</si>
  <si>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</si>
  <si>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</si>
  <si>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</si>
  <si>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</si>
  <si>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</si>
  <si>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</si>
  <si>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</si>
  <si>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</si>
  <si>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</si>
  <si>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</si>
  <si>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</si>
  <si>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</si>
  <si>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</si>
  <si>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</si>
  <si>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</si>
  <si>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</si>
  <si>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</si>
  <si>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</si>
  <si>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</si>
  <si>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</si>
  <si>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</si>
  <si>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</si>
  <si>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</si>
  <si>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</si>
  <si>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</si>
  <si>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</si>
  <si>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</si>
  <si>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</si>
  <si>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</si>
  <si>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</si>
  <si>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</si>
  <si>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</si>
  <si>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</si>
  <si>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</si>
  <si>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</si>
  <si>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</si>
  <si>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</si>
  <si>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</si>
  <si>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</si>
  <si>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</si>
  <si>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</si>
  <si>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</si>
  <si>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</si>
  <si>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</si>
  <si>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</si>
  <si>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</si>
  <si>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</si>
  <si>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</si>
  <si>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</si>
  <si>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</si>
  <si>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</si>
  <si>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</si>
  <si>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</si>
  <si>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</si>
  <si>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</si>
  <si>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</si>
  <si>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</si>
  <si>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</si>
  <si>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</si>
  <si>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</si>
  <si>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</si>
  <si>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</si>
  <si>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</si>
  <si>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</si>
  <si>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</si>
  <si>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</si>
  <si>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</si>
  <si>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</si>
  <si>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</si>
  <si>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</si>
  <si>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</si>
  <si>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</si>
  <si>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</si>
  <si>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</si>
  <si>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</si>
  <si>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</si>
  <si>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</si>
  <si>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</si>
  <si>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</si>
  <si>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</si>
  <si>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</si>
  <si>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</si>
  <si>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</si>
  <si>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</si>
  <si>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</si>
  <si>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</si>
  <si>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</si>
  <si>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</si>
  <si>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</si>
  <si>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</si>
  <si>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</si>
  <si>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</si>
  <si>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</si>
  <si>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</si>
  <si>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</si>
  <si>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</si>
  <si>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</si>
  <si>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</si>
  <si>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</si>
  <si>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</si>
  <si>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</si>
  <si>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</si>
  <si>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</si>
  <si>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</si>
  <si>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</si>
  <si>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</si>
  <si>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</si>
  <si>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</si>
  <si>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</si>
  <si>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</si>
  <si>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</si>
  <si>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</si>
  <si>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</si>
  <si>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</si>
  <si>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</si>
  <si>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</si>
  <si>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</si>
  <si>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</si>
  <si>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</si>
  <si>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</si>
  <si>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</si>
  <si>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</si>
  <si>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</si>
  <si>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</si>
  <si>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</si>
  <si>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</si>
  <si>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</si>
  <si>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</si>
  <si>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</si>
  <si>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Land Rights</t>
  </si>
  <si>
    <t>Computer Software</t>
  </si>
  <si>
    <t>An over or under collection will be recovered pro rata over year collected, held for one year and returned pro rata over next year</t>
  </si>
  <si>
    <t>TRANSMISSION PLANT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</si>
  <si>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</si>
  <si>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</si>
  <si>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</si>
  <si>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</si>
  <si>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</si>
  <si>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</si>
  <si>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351.h (Note I)</t>
  </si>
  <si>
    <t>263.i</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</si>
  <si>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</si>
  <si>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</si>
  <si>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</si>
  <si>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</si>
  <si>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</si>
  <si>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</si>
  <si>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</si>
  <si>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</si>
  <si>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</si>
  <si>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</si>
  <si>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</si>
  <si>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</si>
  <si>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</si>
  <si>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</si>
  <si>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</si>
  <si>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</si>
  <si>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</si>
  <si>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</si>
  <si>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</si>
  <si>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</si>
  <si>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</si>
  <si>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</si>
  <si>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</si>
  <si>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</si>
  <si>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</si>
  <si>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</si>
  <si>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</si>
  <si>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</si>
  <si>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</si>
  <si>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</si>
  <si>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</si>
  <si>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</si>
  <si>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</si>
  <si>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</si>
  <si>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</si>
  <si>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</si>
  <si>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</si>
  <si>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</si>
  <si>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</si>
  <si>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</si>
  <si>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</si>
  <si>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</si>
  <si>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Weighted Average State Income Tax Rate</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</si>
  <si>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</si>
  <si>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</si>
  <si>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</si>
  <si>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</si>
  <si>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</si>
  <si>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</si>
  <si>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</si>
  <si>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</si>
  <si>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</si>
  <si>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</si>
  <si>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</si>
  <si>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</si>
  <si>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</si>
  <si>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</si>
  <si>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</si>
  <si>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</si>
  <si>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</si>
  <si>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</si>
  <si>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</si>
  <si>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</si>
  <si>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</si>
  <si>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</si>
  <si>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</si>
  <si>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</si>
  <si>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</si>
  <si>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</si>
  <si>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</si>
  <si>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</si>
  <si>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</si>
  <si>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</si>
  <si>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</si>
  <si>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</si>
  <si>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</si>
  <si>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</si>
  <si>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</si>
  <si>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</si>
  <si>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</si>
  <si>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</si>
  <si>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</si>
  <si>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</si>
  <si>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</si>
  <si>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</si>
  <si>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</si>
  <si>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</si>
  <si>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</si>
  <si>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</si>
  <si>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</si>
  <si>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</si>
  <si>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</si>
  <si>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</si>
  <si>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</si>
  <si>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</si>
  <si>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</si>
  <si>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</si>
  <si>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</si>
  <si>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</si>
  <si>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</si>
  <si>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</si>
  <si>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</si>
  <si>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</si>
  <si>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</si>
  <si>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</si>
  <si>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</si>
  <si>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</si>
  <si>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</si>
  <si>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</si>
  <si>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</si>
  <si>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</si>
  <si>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</si>
  <si>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</si>
  <si>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</si>
  <si>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</si>
  <si>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</si>
  <si>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</si>
  <si>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</si>
  <si>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</si>
  <si>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</si>
  <si>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</si>
  <si>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</si>
  <si>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</si>
  <si>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</si>
  <si>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</si>
  <si>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</si>
  <si>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</si>
  <si>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</si>
  <si>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</si>
  <si>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</si>
  <si>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</si>
  <si>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</si>
  <si>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</si>
  <si>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</si>
  <si>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</si>
  <si>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</si>
  <si>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</si>
  <si>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</si>
  <si>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</si>
  <si>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</si>
  <si>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</si>
  <si>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</si>
  <si>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</si>
  <si>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</si>
  <si>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</si>
  <si>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</si>
  <si>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263.i</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</si>
  <si>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</si>
  <si>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</si>
  <si>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</si>
  <si>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</si>
  <si>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</si>
  <si>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</si>
  <si>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</si>
  <si>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Note N</t>
    </r>
  </si>
  <si>
    <r>
      <rPr>
        <sz val="9"/>
        <rFont val="Times New Roman"/>
        <family val="1"/>
      </rPr>
      <t>CIT=(T/1-T) * (1-(WCLTD/R)) =</t>
    </r>
  </si>
  <si>
    <r>
      <rPr>
        <sz val="9"/>
        <rFont val="Times New Roman"/>
        <family val="1"/>
      </rPr>
      <t>1 / (1 - T)  = (from line 34)</t>
    </r>
  </si>
  <si>
    <r>
      <rPr>
        <sz val="9"/>
        <rFont val="Times New Roman"/>
        <family val="1"/>
      </rPr>
      <t>(Line 35 times Line 48)</t>
    </r>
  </si>
  <si>
    <r>
      <rPr>
        <sz val="9"/>
        <rFont val="Times New Roman"/>
        <family val="1"/>
      </rPr>
      <t>Permanent Differences Tax Adjustment</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</si>
  <si>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</si>
  <si>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</si>
  <si>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</si>
  <si>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</si>
  <si>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</si>
  <si>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</si>
  <si>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</si>
  <si>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</si>
  <si>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</si>
  <si>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</si>
  <si>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</si>
  <si>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</si>
  <si>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</si>
  <si>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</si>
  <si>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</si>
  <si>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</si>
  <si>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</si>
  <si>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</si>
  <si>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</si>
  <si>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</si>
  <si>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</si>
  <si>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</si>
  <si>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</si>
  <si>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</si>
  <si>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</si>
  <si>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</si>
  <si>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</si>
  <si>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</si>
  <si>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</si>
  <si>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</si>
  <si>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t>Silver Run Electric, LLC</t>
  </si>
  <si>
    <t>Note O</t>
  </si>
  <si>
    <t>48a</t>
  </si>
  <si>
    <t>Rev Requirement before Incentive Return</t>
  </si>
  <si>
    <t>48b</t>
  </si>
  <si>
    <t>Incentive Return, Income Tax, and Concessions</t>
  </si>
  <si>
    <t>(Attachment 1, Page 3, Col 12, Line 6)</t>
  </si>
  <si>
    <t>X</t>
  </si>
  <si>
    <t>Investment tax credit (ITC) is recorded in accordance with the deferral method of accounting and any normalization requirements that relate to the eligibility to claim the credit or the recapture of the credit.  The revenue requirement impact of any ITC will be supported by a work paper.</t>
  </si>
  <si>
    <t>(Federal Income Tax Rate)</t>
  </si>
  <si>
    <t>(State Income Tax Rate or Composite SIT)</t>
  </si>
  <si>
    <t>(percent of federal income tax deductible for state purposes)</t>
  </si>
  <si>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</si>
  <si>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</si>
  <si>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</si>
  <si>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</si>
  <si>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</si>
  <si>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t>(Sum of Lines 17, 22, 32, 46, and 48)</t>
  </si>
  <si>
    <r>
      <rPr>
        <sz val="9"/>
        <rFont val="Times New Roman"/>
        <family val="1"/>
      </rPr>
      <t>To be completed in conjunction with Attachment H-27A.</t>
    </r>
  </si>
  <si>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</si>
  <si>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</si>
  <si>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Contributions in Aid of Construction</t>
  </si>
  <si>
    <t>In the event a Contribution in Aid of Construction (CIAC) is made for a transmission facility, the transmission depreciation rates above will be weighted based on the relative amount of underlying plant booked to the accounts shown in the lines above, and the resultant weighted average depreciation rate will be used to amortize the CIAC.   The CIAC depreciation rate for each facility will be determined at the time the plant is placed into service, and will not change  without FERC approval.</t>
  </si>
  <si>
    <t>* Taken directly from SRE affiliate Cross Texas Transmission, LLC as approved by the Public Utility Commission of Texas in Docket No. 43950 by order issued May 1, 2015.
** Based on a proxy depreciation rate as supported in Section 205 filing.</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</si>
  <si>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</si>
  <si>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</si>
  <si>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</si>
  <si>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</si>
  <si>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SRE shall not recover a 50 basis point ROE incentive for the risks and challenges associated with the Artificial Island Project facilities, PJM Upgrade Projects b2633.1 and b2633.2.</t>
  </si>
  <si>
    <t>Attachment 3, Line 9, Col. J</t>
  </si>
  <si>
    <t>Note X</t>
  </si>
  <si>
    <t>Account No. 281 (enter negative)</t>
  </si>
  <si>
    <t>Account No. 282 (enter negative)</t>
  </si>
  <si>
    <t>Account No. 283 (enter negative)</t>
  </si>
  <si>
    <t>Account No. 190</t>
  </si>
  <si>
    <t>Account No. 255 (enter negative)</t>
  </si>
  <si>
    <t>Unfunded Reserves (enter negative)</t>
  </si>
  <si>
    <t>Attachment 4, Line 43, Col. (h)</t>
  </si>
  <si>
    <t>Attachment 4, Line 14, Col. (d)</t>
  </si>
  <si>
    <t>Attachment 4, Line 28, Col. (b) (Note E)</t>
  </si>
  <si>
    <t>Attachment 4, Line 28, Col. (c) (Note F)</t>
  </si>
  <si>
    <t>TOTAL ADJUSTMENTS</t>
  </si>
  <si>
    <t>( Sum of Lines 19 through 27)</t>
  </si>
  <si>
    <t xml:space="preserve">INCOME TAXES   </t>
  </si>
  <si>
    <r>
      <t xml:space="preserve">T=1 - </t>
    </r>
    <r>
      <rPr>
        <sz val="9"/>
        <rFont val="Times New Roman"/>
        <family val="1"/>
      </rPr>
      <t>[(1 - SIT) * (1 - FIT)] / (1 - SIT * FIT * p)</t>
    </r>
  </si>
  <si>
    <t>WCLTD = Page 4, Line 15, R = Page 4, Line 18,  FIT &amp; SIT &amp; P = Note N</t>
  </si>
  <si>
    <t>Reserved</t>
  </si>
  <si>
    <t>ITC Amortization Tax adjustment</t>
  </si>
  <si>
    <t>( Sum of Lines  17, 22, 32, 46, 48, and 48b)</t>
  </si>
  <si>
    <t>The balances in Accounts 190, 281, 282 and 283 are allocated to transmission plant included in rate base based on Company accounting records.  Accumulated deferred income tax amounts associated with asset or liability accounts excluded from rate base (such as ADIT related to asset retirement obligations and certain tax-related regulatory assets or liabilities) do not affect rate base.  To the extent that the normalization requirements apply to ADIT activity in the projected net revenue requirement calculation or the true-up adjustment calculation, the ADIT amounts are computed in accordance with the proration formula of Treasury regulation Section 1.167(l)-1(h)(6).  The remaining ADIT activity is averaged.  Work papers supporting the ADIT calculations will be posted with each projected net revenue requirement and/or Annual True-Up and included in the annual Informational Filing submitted to the Commission.  Account 281 is not allocated to Transmission.</t>
  </si>
  <si>
    <t xml:space="preserve">The currently effective income tax rate (T), where FIT is the federal income tax rate, SIT is the state income tax rate, and p is the percentage of federal income tax deductible for state income taxes. If the utility is taxed in more than one state, it must attach a work paper showing the name of each state and how the blended or composite SIT was computed. </t>
  </si>
  <si>
    <t xml:space="preserve">Includes the annual income tax cost or benefit due to permanent differences between the amounts of expenses or revenues for ratemaking purposes and the amounts recognized for income tax purposes, including the effects of regulatory depreciation of plant basis attributable to Allowance for Other Funds Used During Construction (AFUDC-equity).  The tax adjustment related to these items is computed by multiplying the tax effect of each item by the applicable tax gross-up factor and will be supported by a work paper.  </t>
  </si>
  <si>
    <t>(Sum Col. 5 + Col. 9  + (Column 6 * Line 16))</t>
  </si>
  <si>
    <t xml:space="preserve"> (Col. 11/100)*Col. 6*Att 2 Line 28)  (Note G)</t>
  </si>
  <si>
    <t>ITC Amortization Tax Adjustment</t>
  </si>
  <si>
    <t>Attachment H-27A, Page 3, Line 43</t>
  </si>
  <si>
    <t>Attachment H-27A, Page 3, Line 44</t>
  </si>
  <si>
    <t>Attachment H-27A, Page 3, Line 45</t>
  </si>
  <si>
    <t>Net Transmission Plant</t>
  </si>
  <si>
    <t>Attachment H-27A, page 2, line 14, col 5</t>
  </si>
  <si>
    <t>Calculate using 13 month average balance.</t>
  </si>
  <si>
    <t xml:space="preserve">Reserved.  </t>
  </si>
  <si>
    <t>(Line 15 - line 16 - line 17)</t>
  </si>
  <si>
    <t>Excess Deferred  Income Tax Adjustment</t>
  </si>
  <si>
    <t>Calculate rate base using 13 month average balance, except ADIT.  The calculation of ADIT is covered in Note D.</t>
  </si>
  <si>
    <t>Excess  Deferred Income Tax Adjustment</t>
  </si>
  <si>
    <t>Artificial Island</t>
  </si>
  <si>
    <t>Schedule 12</t>
  </si>
  <si>
    <t>b2633.1, b2633.2</t>
  </si>
  <si>
    <t>Workpaper #2</t>
  </si>
  <si>
    <t>2020 Tax Rates</t>
  </si>
  <si>
    <t>Federal income tax rate</t>
  </si>
  <si>
    <t>Delaware corporate tax rate and apportionment factor</t>
  </si>
  <si>
    <t>New Jersey corporate tax rate and apportionment factor</t>
  </si>
  <si>
    <t>Composit state income tax rate</t>
  </si>
  <si>
    <t>Workpaper #4</t>
  </si>
  <si>
    <t>Construction Cost Cap</t>
  </si>
  <si>
    <t>Construction Cost Cap (Note 1)</t>
  </si>
  <si>
    <t>Gross Plant In Service – Construction Costs</t>
  </si>
  <si>
    <t>Gross Plant In Service – Excluded Costs (Note 2)</t>
  </si>
  <si>
    <t xml:space="preserve">1.  The Construction Cost Cap Amount was determined pursuant to the Designated Entity Agreement (DEA) filed under Docket ER16-453 </t>
  </si>
  <si>
    <t>2.  Excluded Costs as defined in the DEA.</t>
  </si>
  <si>
    <t>2020 True-Up Attachment H-27A</t>
  </si>
  <si>
    <t>2020</t>
  </si>
  <si>
    <t>For the twelve months ended 12/31/2020</t>
  </si>
  <si>
    <r>
      <rPr>
        <b/>
        <sz val="9"/>
        <rFont val="Times New Roman"/>
        <family val="1"/>
      </rPr>
      <t>Annual Fees</t>
    </r>
  </si>
  <si>
    <r>
      <rPr>
        <sz val="9"/>
        <rFont val="Times New Roman"/>
        <family val="1"/>
      </rPr>
      <t>Annual Rating Agency Fee</t>
    </r>
  </si>
  <si>
    <r>
      <rPr>
        <sz val="9"/>
        <rFont val="Times New Roman"/>
        <family val="1"/>
      </rPr>
      <t>Annual Bank Agency Fee</t>
    </r>
  </si>
  <si>
    <r>
      <rPr>
        <sz val="9"/>
        <rFont val="Times New Roman"/>
        <family val="1"/>
      </rPr>
      <t>Utilization Fee</t>
    </r>
  </si>
  <si>
    <r>
      <rPr>
        <sz val="9"/>
        <rFont val="Times New Roman"/>
        <family val="1"/>
      </rPr>
      <t>Other Fees</t>
    </r>
  </si>
  <si>
    <r>
      <rPr>
        <sz val="9"/>
        <rFont val="Times New Roman"/>
        <family val="1"/>
      </rPr>
      <t>Company books</t>
    </r>
  </si>
  <si>
    <r>
      <rPr>
        <sz val="9"/>
        <rFont val="Times New Roman"/>
        <family val="1"/>
      </rPr>
      <t>Other PJM revenues</t>
    </r>
  </si>
  <si>
    <r>
      <rPr>
        <sz val="9"/>
        <rFont val="Times New Roman"/>
        <family val="1"/>
      </rPr>
      <t>Total Per Books</t>
    </r>
  </si>
  <si>
    <r>
      <rPr>
        <sz val="9"/>
        <rFont val="Times New Roman"/>
        <family val="1"/>
      </rPr>
      <t>Form 1 330.n</t>
    </r>
  </si>
  <si>
    <r>
      <rPr>
        <sz val="9"/>
        <rFont val="Times New Roman"/>
        <family val="1"/>
      </rPr>
      <t>Less: Over/Under recovery deferral</t>
    </r>
  </si>
  <si>
    <r>
      <rPr>
        <b/>
        <sz val="9"/>
        <rFont val="Times New Roman"/>
        <family val="1"/>
      </rPr>
      <t>Account 456.1 Revenue Credit</t>
    </r>
  </si>
  <si>
    <r>
      <rPr>
        <b/>
        <sz val="9"/>
        <rFont val="Times New Roman"/>
        <family val="1"/>
      </rPr>
      <t>Total Revenue Credits</t>
    </r>
  </si>
  <si>
    <t>2020 January</t>
  </si>
  <si>
    <t>2020 February</t>
  </si>
  <si>
    <t>2020 March</t>
  </si>
  <si>
    <t>2020 April</t>
  </si>
  <si>
    <t>2020 May</t>
  </si>
  <si>
    <t>2020 June</t>
  </si>
  <si>
    <t>2020 July</t>
  </si>
  <si>
    <t>2020 August</t>
  </si>
  <si>
    <t>2020 September</t>
  </si>
  <si>
    <t>2020 October</t>
  </si>
  <si>
    <t>2020 November</t>
  </si>
  <si>
    <t>2020 December</t>
  </si>
  <si>
    <t>2021 February</t>
  </si>
  <si>
    <t>2021 January</t>
  </si>
  <si>
    <t>2021 March</t>
  </si>
  <si>
    <t>2021 April</t>
  </si>
  <si>
    <t>2021 May</t>
  </si>
  <si>
    <t>2020 Actual (True-Up) Attachment H-27A</t>
  </si>
  <si>
    <t>Workpaper #1</t>
  </si>
  <si>
    <t>Accumulated Deferred Income Taxes - Proration Adjustments (Actual Revenue Requirement)</t>
  </si>
  <si>
    <t xml:space="preserve">No. </t>
  </si>
  <si>
    <t>Rate year =</t>
  </si>
  <si>
    <t>Test period days after rates become effective</t>
  </si>
  <si>
    <t>Account 282 - Accumulated Deferred Income Taxes</t>
  </si>
  <si>
    <t>Amount
debit / &lt;credit&gt;</t>
  </si>
  <si>
    <t>Account 282 - Accumulated Deferred Income Taxes (actual)</t>
  </si>
  <si>
    <t>Beginning Balance</t>
  </si>
  <si>
    <t>Less:  Portion not related to transmission</t>
  </si>
  <si>
    <t>Less:  Portion not reflected in rate base</t>
  </si>
  <si>
    <t>Subtotal:  Portion reflected in rate base</t>
  </si>
  <si>
    <t>Less:  Portion subject to proration</t>
  </si>
  <si>
    <t>Portion subject to averaging</t>
  </si>
  <si>
    <t>Ending Balance</t>
  </si>
  <si>
    <t>Less:  Portion subject to proration (before proration)</t>
  </si>
  <si>
    <t>Portion subject to averaging (before averaging)</t>
  </si>
  <si>
    <t>Ending balance of portion subject to proration (prorated)</t>
  </si>
  <si>
    <t>Average balance of portion subject to averaging</t>
  </si>
  <si>
    <t>Amount reflected in rate base</t>
  </si>
  <si>
    <t>Attachment H-27A, line 20, col. 3</t>
  </si>
  <si>
    <t>(j)</t>
  </si>
  <si>
    <t>(k)</t>
  </si>
  <si>
    <t>(l)</t>
  </si>
  <si>
    <t>(m)</t>
  </si>
  <si>
    <t>(n)</t>
  </si>
  <si>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</si>
  <si>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</si>
  <si>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</si>
  <si>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</si>
  <si>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</si>
  <si>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</si>
  <si>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</si>
  <si>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Actual Monthly Activity</t>
  </si>
  <si>
    <t>Difference between projected monthly and actual monthly activity
(See Note 4.)</t>
  </si>
  <si>
    <t>Preserve projected proration when actual monthly and projected monthly activity are either both increases or decreases.  
(See Note 5.)</t>
  </si>
  <si>
    <t>Fifty percent of the difference between projected and actual activity when actual and projected activity are either both increases or decreases.  
(See Note 6.)</t>
  </si>
  <si>
    <t>Fifty percent of actual monthly activity when projected activity is an increase while actual activity is a decrease OR projected activity is a decrease while actual activity is an increase.
(See Note 7.)</t>
  </si>
  <si>
    <t>Balance reflecting proration or averaging 
(See Note 8.)</t>
  </si>
  <si>
    <t>December 31,</t>
  </si>
  <si>
    <t>NA</t>
  </si>
  <si>
    <t xml:space="preserve">January </t>
  </si>
  <si>
    <t xml:space="preserve">March </t>
  </si>
  <si>
    <t xml:space="preserve">August </t>
  </si>
  <si>
    <t xml:space="preserve">Total </t>
  </si>
  <si>
    <t>Account 283 - Accumulated Deferred Income Taxes</t>
  </si>
  <si>
    <t>Account 283 - Accumulated Deferred Income Taxes (actual)</t>
  </si>
  <si>
    <t>Attachment H-27A, line 21, col. 3</t>
  </si>
  <si>
    <t>Account 190 - Accumulated Deferred Income Taxes</t>
  </si>
  <si>
    <t>Account 190 - Accumulated Deferred Income Taxes (actual)</t>
  </si>
  <si>
    <t>Attachment H-27A, line 22, col. 3</t>
  </si>
  <si>
    <t>Workpaper #3</t>
  </si>
  <si>
    <t>Permanent Difference Tax Adjustment</t>
  </si>
  <si>
    <t xml:space="preserve">The permanent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</si>
  <si>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</si>
  <si>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book/tax differences</t>
  </si>
  <si>
    <t>Depreciation of AFUDC-equity</t>
  </si>
  <si>
    <t>Amortization of carrying charge-equity</t>
  </si>
  <si>
    <t>Total permanent book/tax differences</t>
  </si>
  <si>
    <t>Tax rate</t>
  </si>
  <si>
    <t>Tax effect of permanent book/tax differences</t>
  </si>
  <si>
    <t>Tax gross-up factor (1 / (1 - T) from Attachment H-27A, page 3, line 38)</t>
  </si>
  <si>
    <t>Permanent Differences Tax Adjustment to Attachment H-27A, Page 3, Line 45, Column 3</t>
  </si>
  <si>
    <r>
      <rPr>
        <b/>
        <sz val="10"/>
        <color theme="1"/>
        <rFont val="Times New Roman"/>
        <family val="1"/>
      </rPr>
      <t>Note 1</t>
    </r>
    <r>
      <rPr>
        <sz val="10"/>
        <color theme="1"/>
        <rFont val="Times New Roman"/>
        <family val="1"/>
      </rPr>
      <t xml:space="preserve"> - The computations on this workpaper apply the proration rules of Treasury Regulation Sec.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</si>
  <si>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0"/>
        <color theme="1"/>
        <rFont val="Times New Roman"/>
        <family val="1"/>
      </rPr>
      <t xml:space="preserve">Note 2 </t>
    </r>
    <r>
      <rPr>
        <sz val="10"/>
        <color theme="1"/>
        <rFont val="Times New Roman"/>
        <family val="1"/>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</si>
  <si>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r>
      <t xml:space="preserve">Note 3 - </t>
    </r>
    <r>
      <rPr>
        <sz val="10"/>
        <color theme="1"/>
        <rFont val="Times New Roman"/>
        <family val="1"/>
      </rPr>
      <t>Accumulated deferred income tax activity in account 282 subject to the proration rules relates differences between depreciation methods and lives for public utility property and any other amounts subject to the Section 168 or other normalization requirements.</t>
    </r>
  </si>
  <si>
    <r>
      <rPr>
        <b/>
        <sz val="10"/>
        <rFont val="Times New Roman"/>
        <family val="1"/>
      </rPr>
      <t>Note 4</t>
    </r>
    <r>
      <rPr>
        <sz val="10"/>
        <rFont val="Times New Roman"/>
        <family val="1"/>
      </rPr>
      <t xml:space="preserve">  -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</si>
  <si>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0"/>
        <rFont val="Times New Roman"/>
        <family val="1"/>
      </rPr>
      <t>Note 5</t>
    </r>
    <r>
      <rPr>
        <sz val="10"/>
        <rFont val="Times New Roman"/>
        <family val="1"/>
      </rPr>
      <t xml:space="preserve">  -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</si>
  <si>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0"/>
        <rFont val="Times New Roman"/>
        <family val="1"/>
      </rPr>
      <t>Note 6</t>
    </r>
    <r>
      <rPr>
        <sz val="10"/>
        <rFont val="Times New Roman"/>
        <family val="1"/>
      </rPr>
      <t xml:space="preserve">  -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</si>
  <si>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0"/>
        <rFont val="Times New Roman"/>
        <family val="1"/>
      </rPr>
      <t xml:space="preserve">Note 7 </t>
    </r>
    <r>
      <rPr>
        <sz val="10"/>
        <rFont val="Times New Roman"/>
        <family val="1"/>
      </rPr>
      <t xml:space="preserve"> -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</si>
  <si>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0"/>
        <rFont val="Times New Roman"/>
        <family val="1"/>
      </rPr>
      <t>Note 8</t>
    </r>
    <r>
      <rPr>
        <sz val="10"/>
        <rFont val="Times New Roman"/>
        <family val="1"/>
      </rPr>
      <t xml:space="preserve">  -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</si>
  <si>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Less: revenues received pursuant to this Formula Rate</t>
  </si>
  <si>
    <t>Total Gross Plant in Service - Attachment 4, Line 13 (b) and (c)</t>
  </si>
  <si>
    <t>Unamortized Regulatory Asset- Project Cost- Attachment 4, Line 27 (b) and (c)</t>
  </si>
  <si>
    <t>Total Project Costs</t>
  </si>
  <si>
    <t>Attachment 3, line 2, column E</t>
  </si>
  <si>
    <t>Actual Annual Revenue Earned Account 456.1 330.x.n</t>
  </si>
  <si>
    <t>Less ATRR Balancing Entry Included in Account 456.1</t>
  </si>
  <si>
    <t>Actual Annual Revenue Received 2020</t>
  </si>
  <si>
    <t>Support for Attachment 3 - Formula Rate True-Up</t>
  </si>
  <si>
    <t>This workpaper reconciles the Form No. 1 value with the cash received value used in Attachment 3 necessary for proper calculation.</t>
  </si>
  <si>
    <t>2020 True-up</t>
  </si>
  <si>
    <t xml:space="preserve">Note - Note 1 to Attachment 3, Line 2, Column E references the Account 456.1 value reported on page 330 of the Form No. 1. </t>
  </si>
  <si>
    <t>On its 2020 Form No. 1, Silver Run has reported the revenue earned or accrued rather than the cash received for Rate Year 2020.</t>
  </si>
  <si>
    <t>Workpaper #1, page 2</t>
  </si>
  <si>
    <t>Workpaper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</si>
</sst>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_);[Red]\(&quot;$&quot;#,##0\)"/>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 #,##0.00000_);_(* \(#,##0.00000\);_(* &quot;-&quot;?????_);_(@_)"/>
    <numFmt numFmtId="176" formatCode="_(* #,##0.000_);_(* \(#,##0.000\);_(* &quot;-&quot;???_);_(@_)"/>
    <numFmt numFmtId="177" formatCode="_(&quot;$&quot;* #,##0_);_(&quot;$&quot;* \(#,##0\);_(&quot;$&quot;* &quot;-&quot;??_);_(@_)"/>
    <numFmt numFmtId="178" formatCode="_(* #,##0_);_(* \(#,##0\);_(* &quot;-&quot;???_);_(@_)"/>
    <numFmt numFmtId="179" formatCode="General_)"/>
    <numFmt numFmtId="180" formatCode="&quot;$&quot;#,##0.00"/>
    <numFmt numFmtId="182" formatCode="mm\/dd\/yyyy"/>
  </numFmts>
  <fonts count="34">
    <font>
      <sz val="10"/>
      <color rgb="FF000000"/>
      <name val="Times New Roman"/>
      <charset val="204"/>
    </font>
    <font>
      <sz val="11"/>
      <color theme="1"/>
      <name val="Calibri"/>
      <family val="2"/>
      <scheme val="minor"/>
    </font>
    <font>
      <sz val="11"/>
      <color theme="1"/>
      <name val="Calibri"/>
      <family val="2"/>
      <scheme val="minor"/>
    </font>
    <font>
      <sz val="10"/>
      <color indexed="8"/>
      <name val="Times New Roman"/>
      <family val="1"/>
    </font>
    <font>
      <sz val="10"/>
      <color rgb="FF000000"/>
      <name val="Times New Roman"/>
      <family val="1"/>
    </font>
    <font>
      <u/>
      <sz val="10"/>
      <color theme="10"/>
      <name val="Times New Roman"/>
      <family val="1"/>
    </font>
    <font>
      <sz val="9"/>
      <color rgb="FF000000"/>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strike/>
      <sz val="9"/>
      <color rgb="FFFF0000"/>
      <name val="Times New Roman"/>
      <family val="1"/>
    </font>
    <font>
      <b/>
      <vertAlign val="superscript"/>
      <sz val="9"/>
      <color indexed="8"/>
      <name val="Times New Roman"/>
      <family val="1"/>
    </font>
    <font>
      <vertAlign val="superscript"/>
      <sz val="9"/>
      <color indexed="8"/>
      <name val="Times New Roman"/>
      <family val="1"/>
    </font>
    <font>
      <u/>
      <sz val="9"/>
      <color indexed="8"/>
      <name val="Times New Roman"/>
      <family val="1"/>
    </font>
    <font>
      <sz val="11"/>
      <color theme="1"/>
      <name val="Calibri"/>
      <family val="2"/>
    </font>
    <font>
      <sz val="10"/>
      <name val="Arial"/>
      <family val="2"/>
    </font>
    <font>
      <u/>
      <sz val="10"/>
      <color rgb="FF000000"/>
      <name val="Times New Roman"/>
      <family val="1"/>
    </font>
    <font>
      <b/>
      <sz val="9"/>
      <color rgb="FF000000"/>
      <name val="Times New Roman"/>
      <family val="1"/>
    </font>
    <font>
      <u/>
      <sz val="9"/>
      <color theme="10"/>
      <name val="Times New Roman"/>
      <family val="1"/>
    </font>
    <font>
      <sz val="12"/>
      <name val="Arial"/>
      <family val="2"/>
    </font>
    <font>
      <sz val="12"/>
      <name val="Arial MT"/>
    </font>
    <font>
      <b/>
      <sz val="10"/>
      <color theme="1"/>
      <name val="Times New Roman"/>
      <family val="1"/>
    </font>
    <font>
      <sz val="10"/>
      <name val="Times New Roman"/>
      <family val="1"/>
    </font>
    <font>
      <b/>
      <sz val="10"/>
      <name val="Times New Roman"/>
      <family val="1"/>
    </font>
    <font>
      <b/>
      <sz val="10"/>
      <color rgb="FF000000"/>
      <name val="Times New Roman"/>
      <family val="1"/>
    </font>
    <font>
      <sz val="10"/>
      <color theme="1"/>
      <name val="Times New Roman"/>
      <family val="1"/>
    </font>
    <font>
      <b/>
      <sz val="9"/>
      <color theme="1"/>
      <name val="Times New Roman"/>
      <family val="1"/>
    </font>
    <font>
      <u/>
      <sz val="9"/>
      <color rgb="FF000000"/>
      <name val="Times New Roman"/>
      <family val="1"/>
    </font>
    <font>
      <sz val="9"/>
      <color theme="1"/>
      <name val="Calibri"/>
      <family val="2"/>
    </font>
    <font>
      <sz val="10"/>
      <color indexed="0"/>
      <name val="Arial"/>
      <family val="2"/>
    </font>
    <font>
      <u/>
      <sz val="10"/>
      <color theme="10"/>
      <name val="Arial"/>
      <family val="2"/>
    </font>
    <font>
      <sz val="12"/>
      <name val="Arial MT"/>
      <family val="2"/>
    </font>
  </fonts>
  <fills count="7">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5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4" fillId="0" borderId="0"/>
    <xf numFmtId="0" fontId="16" fillId="0" borderId="0"/>
    <xf numFmtId="43" fontId="16" fillId="0" borderId="0" applyFont="0" applyFill="0" applyBorder="0" applyAlignment="0" applyProtection="0"/>
    <xf numFmtId="0" fontId="17" fillId="0" borderId="0"/>
    <xf numFmtId="179" fontId="21" fillId="0" borderId="0"/>
    <xf numFmtId="0" fontId="2" fillId="0" borderId="0"/>
    <xf numFmtId="0" fontId="2" fillId="0" borderId="0"/>
    <xf numFmtId="43" fontId="2" fillId="0" borderId="0" applyFont="0" applyFill="0" applyBorder="0" applyAlignment="0" applyProtection="0"/>
    <xf numFmtId="0" fontId="2" fillId="0" borderId="0"/>
    <xf numFmtId="0" fontId="17" fillId="0" borderId="0"/>
    <xf numFmtId="0" fontId="17" fillId="0" borderId="0"/>
    <xf numFmtId="43" fontId="2" fillId="0" borderId="0" applyFont="0" applyFill="0" applyBorder="0" applyAlignment="0" applyProtection="0"/>
    <xf numFmtId="180" fontId="22" fillId="0" borderId="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7" fillId="0" borderId="0" applyFont="0" applyFill="0" applyBorder="0" applyAlignment="0" applyProtection="0"/>
    <xf numFmtId="9" fontId="30" fillId="0" borderId="0" applyFont="0" applyFill="0" applyBorder="0" applyAlignment="0" applyProtection="0"/>
    <xf numFmtId="0" fontId="17" fillId="0" borderId="0"/>
    <xf numFmtId="0" fontId="30" fillId="0" borderId="0"/>
    <xf numFmtId="0" fontId="17" fillId="0" borderId="0"/>
    <xf numFmtId="43" fontId="30" fillId="0" borderId="0" applyFont="0" applyFill="0" applyBorder="0" applyAlignment="0" applyProtection="0"/>
    <xf numFmtId="0" fontId="31" fillId="0" borderId="0"/>
    <xf numFmtId="43" fontId="17" fillId="0" borderId="0" applyFont="0" applyFill="0" applyBorder="0" applyAlignment="0" applyProtection="0"/>
    <xf numFmtId="9" fontId="17" fillId="0" borderId="0" applyFont="0" applyFill="0" applyBorder="0" applyAlignment="0" applyProtection="0"/>
    <xf numFmtId="0" fontId="1" fillId="0" borderId="0"/>
    <xf numFmtId="0" fontId="32" fillId="0" borderId="0" applyNumberFormat="0" applyFill="0" applyBorder="0" applyAlignment="0" applyProtection="0"/>
    <xf numFmtId="0" fontId="1" fillId="0" borderId="0"/>
    <xf numFmtId="180" fontId="33" fillId="0" borderId="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7" fillId="0" borderId="0"/>
    <xf numFmtId="43" fontId="1" fillId="0" borderId="0" applyFont="0" applyFill="0" applyBorder="0" applyAlignment="0" applyProtection="0"/>
    <xf numFmtId="0" fontId="17" fillId="0" borderId="0"/>
  </cellStyleXfs>
  <cellXfs count="720">
    <xf numFmtId="0" fontId="0" fillId="2" borderId="0" xfId="0"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vertical="top"/>
    </xf>
    <xf numFmtId="164" fontId="7" fillId="2" borderId="0" xfId="0" applyNumberFormat="1" applyFont="1" applyFill="1" applyBorder="1" applyAlignment="1">
      <alignment horizontal="right" vertical="top"/>
    </xf>
    <xf numFmtId="0" fontId="7" fillId="3" borderId="0" xfId="0" applyFont="1" applyFill="1" applyBorder="1" applyAlignment="1">
      <alignment horizontal="right" vertical="top"/>
    </xf>
    <xf numFmtId="0" fontId="7" fillId="0" borderId="0" xfId="0" applyFont="1" applyFill="1" applyBorder="1" applyAlignment="1">
      <alignment vertical="top"/>
    </xf>
    <xf numFmtId="0" fontId="7" fillId="2" borderId="0" xfId="0" applyFont="1" applyFill="1" applyBorder="1" applyAlignment="1">
      <alignment vertical="top"/>
    </xf>
    <xf numFmtId="49" fontId="7" fillId="2" borderId="0" xfId="0" applyNumberFormat="1" applyFont="1" applyFill="1" applyBorder="1" applyAlignment="1">
      <alignment horizontal="center" vertical="top"/>
    </xf>
    <xf numFmtId="0" fontId="9" fillId="2" borderId="0" xfId="0" applyFont="1" applyFill="1" applyBorder="1" applyAlignment="1">
      <alignment horizontal="center" vertical="center"/>
    </xf>
    <xf numFmtId="49" fontId="10" fillId="2" borderId="0" xfId="0" applyNumberFormat="1" applyFont="1" applyFill="1" applyBorder="1" applyAlignment="1">
      <alignment horizontal="center" vertical="top"/>
    </xf>
    <xf numFmtId="0" fontId="9" fillId="2" borderId="5" xfId="0" applyFont="1" applyFill="1" applyBorder="1" applyAlignment="1">
      <alignment horizontal="center" vertical="center"/>
    </xf>
    <xf numFmtId="0" fontId="7" fillId="2" borderId="0" xfId="0" applyFont="1" applyFill="1" applyBorder="1" applyAlignment="1">
      <alignment vertical="center"/>
    </xf>
    <xf numFmtId="0" fontId="9" fillId="2" borderId="1" xfId="0" applyFont="1" applyFill="1" applyBorder="1" applyAlignment="1">
      <alignment horizontal="center" vertical="top"/>
    </xf>
    <xf numFmtId="0" fontId="9" fillId="2" borderId="0" xfId="0" applyFont="1" applyFill="1" applyBorder="1" applyAlignment="1">
      <alignment horizontal="center" vertical="top"/>
    </xf>
    <xf numFmtId="164" fontId="7" fillId="2" borderId="0" xfId="0" applyNumberFormat="1" applyFont="1" applyFill="1" applyBorder="1" applyAlignment="1">
      <alignment vertical="top"/>
    </xf>
    <xf numFmtId="164" fontId="10" fillId="2" borderId="1" xfId="0" applyNumberFormat="1" applyFont="1" applyFill="1" applyBorder="1" applyAlignment="1">
      <alignment horizontal="center" vertical="top"/>
    </xf>
    <xf numFmtId="164" fontId="7" fillId="2" borderId="0" xfId="0" applyNumberFormat="1" applyFont="1" applyFill="1" applyBorder="1" applyAlignment="1">
      <alignment horizontal="center" vertical="top"/>
    </xf>
    <xf numFmtId="165" fontId="7" fillId="2" borderId="2" xfId="0" applyNumberFormat="1" applyFont="1" applyFill="1" applyBorder="1" applyAlignment="1">
      <alignment horizontal="center" vertical="top"/>
    </xf>
    <xf numFmtId="0" fontId="7" fillId="0" borderId="0" xfId="0" applyFont="1" applyFill="1" applyBorder="1" applyAlignment="1">
      <alignment horizontal="left" vertical="top"/>
    </xf>
    <xf numFmtId="44" fontId="7" fillId="2" borderId="0" xfId="2" applyFont="1" applyFill="1" applyBorder="1" applyAlignment="1">
      <alignment vertical="top"/>
    </xf>
    <xf numFmtId="165" fontId="7" fillId="2" borderId="0" xfId="0" applyNumberFormat="1" applyFont="1" applyFill="1" applyBorder="1" applyAlignment="1">
      <alignment horizontal="center" vertical="top"/>
    </xf>
    <xf numFmtId="0" fontId="7" fillId="2" borderId="0" xfId="0" applyFont="1" applyFill="1" applyBorder="1" applyAlignment="1">
      <alignment horizontal="center" vertical="top"/>
    </xf>
    <xf numFmtId="0" fontId="10" fillId="2" borderId="1" xfId="0" applyFont="1" applyFill="1" applyBorder="1" applyAlignment="1">
      <alignment horizontal="center" vertical="top"/>
    </xf>
    <xf numFmtId="0" fontId="10" fillId="2" borderId="0" xfId="0" applyFont="1" applyFill="1" applyBorder="1" applyAlignment="1">
      <alignment horizontal="center" vertical="top"/>
    </xf>
    <xf numFmtId="166" fontId="7" fillId="2" borderId="0" xfId="0" applyNumberFormat="1" applyFont="1" applyFill="1" applyBorder="1" applyAlignment="1">
      <alignment vertical="top"/>
    </xf>
    <xf numFmtId="43" fontId="7" fillId="2" borderId="0" xfId="2" applyNumberFormat="1" applyFont="1" applyFill="1" applyBorder="1" applyAlignment="1">
      <alignment horizontal="left" vertical="top"/>
    </xf>
    <xf numFmtId="0" fontId="7" fillId="2" borderId="0" xfId="0" applyFont="1" applyFill="1" applyBorder="1" applyAlignment="1">
      <alignment horizontal="left" vertical="top" indent="1"/>
    </xf>
    <xf numFmtId="0" fontId="7" fillId="4" borderId="0" xfId="0" applyFont="1" applyFill="1" applyBorder="1" applyAlignment="1">
      <alignment horizontal="center" vertical="top"/>
    </xf>
    <xf numFmtId="167" fontId="7" fillId="4" borderId="0" xfId="2" applyNumberFormat="1" applyFont="1" applyFill="1" applyBorder="1" applyAlignment="1">
      <alignment vertical="top"/>
    </xf>
    <xf numFmtId="43" fontId="7" fillId="3" borderId="0" xfId="2" applyNumberFormat="1" applyFont="1" applyFill="1" applyBorder="1" applyAlignment="1">
      <alignment horizontal="left" vertical="top"/>
    </xf>
    <xf numFmtId="43" fontId="7" fillId="3" borderId="1" xfId="2" applyNumberFormat="1" applyFont="1" applyFill="1" applyBorder="1" applyAlignment="1">
      <alignment horizontal="left" vertical="top"/>
    </xf>
    <xf numFmtId="0" fontId="8" fillId="0" borderId="0" xfId="0" applyFont="1" applyFill="1" applyBorder="1" applyAlignment="1">
      <alignment vertical="top"/>
    </xf>
    <xf numFmtId="165" fontId="7" fillId="2" borderId="0" xfId="0" applyNumberFormat="1" applyFont="1" applyFill="1" applyBorder="1" applyAlignment="1">
      <alignment horizontal="center" vertical="center"/>
    </xf>
    <xf numFmtId="0" fontId="7" fillId="2" borderId="1" xfId="0" applyFont="1" applyFill="1" applyBorder="1" applyAlignment="1">
      <alignment horizontal="left" vertical="top"/>
    </xf>
    <xf numFmtId="0" fontId="11" fillId="2" borderId="0" xfId="0" applyFont="1" applyFill="1" applyBorder="1" applyAlignment="1">
      <alignment horizontal="left" vertical="top"/>
    </xf>
    <xf numFmtId="0" fontId="8" fillId="2" borderId="0" xfId="0" applyFont="1" applyFill="1" applyBorder="1" applyAlignment="1">
      <alignment horizontal="left" vertical="top"/>
    </xf>
    <xf numFmtId="43" fontId="7" fillId="2" borderId="0" xfId="2" applyNumberFormat="1" applyFont="1" applyFill="1" applyBorder="1" applyAlignment="1">
      <alignment horizontal="right" vertical="top"/>
    </xf>
    <xf numFmtId="0" fontId="8" fillId="2" borderId="0" xfId="0" applyFont="1" applyFill="1" applyBorder="1" applyAlignment="1">
      <alignment horizontal="center" vertical="top"/>
    </xf>
    <xf numFmtId="0" fontId="7" fillId="2" borderId="0" xfId="0" applyFont="1" applyFill="1" applyBorder="1" applyAlignment="1">
      <alignment horizontal="right" vertical="top"/>
    </xf>
    <xf numFmtId="0" fontId="7" fillId="4" borderId="0" xfId="0" applyFont="1" applyFill="1" applyBorder="1" applyAlignment="1">
      <alignment horizontal="right" vertical="top"/>
    </xf>
    <xf numFmtId="0" fontId="7" fillId="2" borderId="0" xfId="0" applyFont="1" applyFill="1" applyBorder="1" applyAlignment="1"/>
    <xf numFmtId="164" fontId="10" fillId="2" borderId="0" xfId="0" applyNumberFormat="1" applyFont="1" applyFill="1" applyBorder="1" applyAlignment="1">
      <alignment horizontal="center" vertical="top"/>
    </xf>
    <xf numFmtId="0" fontId="7" fillId="2" borderId="2"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alignment horizontal="left" vertical="top"/>
    </xf>
    <xf numFmtId="43" fontId="7" fillId="3" borderId="0" xfId="0" applyNumberFormat="1" applyFont="1" applyFill="1" applyBorder="1" applyAlignment="1">
      <alignment horizontal="right" vertical="center"/>
    </xf>
    <xf numFmtId="167" fontId="7" fillId="5" borderId="0" xfId="2" applyNumberFormat="1" applyFont="1" applyFill="1" applyBorder="1" applyAlignment="1">
      <alignment horizontal="right" vertical="top"/>
    </xf>
    <xf numFmtId="0" fontId="7" fillId="4" borderId="0" xfId="0" applyNumberFormat="1" applyFont="1" applyFill="1" applyBorder="1" applyAlignment="1">
      <alignment horizontal="center" vertical="top"/>
    </xf>
    <xf numFmtId="167" fontId="7" fillId="4" borderId="0" xfId="2" applyNumberFormat="1" applyFont="1" applyFill="1" applyBorder="1" applyAlignment="1">
      <alignment horizontal="right" vertical="top"/>
    </xf>
    <xf numFmtId="0" fontId="8" fillId="2" borderId="0" xfId="0" applyFont="1" applyFill="1" applyBorder="1" applyAlignment="1">
      <alignment horizontal="left" vertical="center" indent="1"/>
    </xf>
    <xf numFmtId="0" fontId="8" fillId="2" borderId="0" xfId="0" applyFont="1" applyFill="1" applyBorder="1" applyAlignment="1">
      <alignment horizontal="left" indent="1"/>
    </xf>
    <xf numFmtId="0" fontId="8" fillId="4" borderId="0" xfId="0" applyFont="1" applyFill="1" applyBorder="1" applyAlignment="1">
      <alignment wrapText="1"/>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43" fontId="7" fillId="4" borderId="0" xfId="0" applyNumberFormat="1" applyFont="1" applyFill="1" applyBorder="1" applyAlignment="1">
      <alignment horizontal="right" vertical="top" indent="1"/>
    </xf>
    <xf numFmtId="43" fontId="7" fillId="2" borderId="0" xfId="2" applyNumberFormat="1" applyFont="1" applyFill="1" applyBorder="1" applyAlignment="1">
      <alignment horizontal="right" vertical="top" indent="1"/>
    </xf>
    <xf numFmtId="0" fontId="7" fillId="0" borderId="0" xfId="0" applyFont="1" applyFill="1" applyBorder="1" applyAlignment="1">
      <alignment horizontal="center" vertical="top"/>
    </xf>
    <xf numFmtId="167" fontId="7" fillId="5" borderId="0" xfId="2" applyNumberFormat="1" applyFont="1" applyFill="1" applyBorder="1" applyAlignment="1">
      <alignment vertical="top"/>
    </xf>
    <xf numFmtId="49" fontId="7" fillId="4" borderId="0" xfId="0" applyNumberFormat="1" applyFont="1" applyFill="1" applyBorder="1" applyAlignment="1">
      <alignment horizontal="center" vertical="top"/>
    </xf>
    <xf numFmtId="164" fontId="10" fillId="4" borderId="0" xfId="0" applyNumberFormat="1" applyFont="1" applyFill="1" applyBorder="1" applyAlignment="1">
      <alignment horizontal="center" vertical="top"/>
    </xf>
    <xf numFmtId="164" fontId="10" fillId="4" borderId="1" xfId="0" applyNumberFormat="1" applyFont="1" applyFill="1" applyBorder="1" applyAlignment="1">
      <alignment horizontal="center" vertical="top"/>
    </xf>
    <xf numFmtId="164" fontId="7" fillId="4" borderId="0" xfId="0" applyNumberFormat="1" applyFont="1" applyFill="1" applyBorder="1" applyAlignment="1">
      <alignment vertical="top"/>
    </xf>
    <xf numFmtId="164" fontId="10" fillId="2" borderId="0" xfId="0" applyNumberFormat="1" applyFont="1" applyFill="1" applyBorder="1" applyAlignment="1">
      <alignment vertical="top"/>
    </xf>
    <xf numFmtId="164" fontId="7" fillId="4" borderId="0" xfId="0" applyNumberFormat="1" applyFont="1" applyFill="1" applyBorder="1" applyAlignment="1">
      <alignment horizontal="center" vertical="top"/>
    </xf>
    <xf numFmtId="43" fontId="7" fillId="3" borderId="0" xfId="0" applyNumberFormat="1" applyFont="1" applyFill="1" applyBorder="1" applyAlignment="1">
      <alignment vertical="top"/>
    </xf>
    <xf numFmtId="43" fontId="7" fillId="4" borderId="0" xfId="0" applyNumberFormat="1" applyFont="1" applyFill="1" applyBorder="1" applyAlignment="1">
      <alignment vertical="top"/>
    </xf>
    <xf numFmtId="0" fontId="8" fillId="4" borderId="0" xfId="0" applyFont="1" applyFill="1" applyBorder="1" applyAlignment="1">
      <alignment vertical="top"/>
    </xf>
    <xf numFmtId="0" fontId="8" fillId="2" borderId="0" xfId="0" applyFont="1" applyFill="1" applyBorder="1" applyAlignment="1">
      <alignment horizontal="left" vertical="top" indent="1"/>
    </xf>
    <xf numFmtId="165" fontId="7" fillId="0" borderId="0" xfId="0" applyNumberFormat="1" applyFont="1" applyFill="1" applyBorder="1" applyAlignment="1">
      <alignment horizontal="center" vertical="top"/>
    </xf>
    <xf numFmtId="43" fontId="7" fillId="2" borderId="0" xfId="0" applyNumberFormat="1" applyFont="1" applyFill="1" applyBorder="1" applyAlignment="1">
      <alignment vertical="top"/>
    </xf>
    <xf numFmtId="43" fontId="7" fillId="0" borderId="0" xfId="0" applyNumberFormat="1" applyFont="1" applyFill="1" applyBorder="1" applyAlignment="1">
      <alignment vertical="top"/>
    </xf>
    <xf numFmtId="0" fontId="7" fillId="0" borderId="0" xfId="0" applyFont="1" applyFill="1" applyBorder="1" applyAlignment="1">
      <alignment horizontal="left" vertical="top" indent="1"/>
    </xf>
    <xf numFmtId="43" fontId="7" fillId="3" borderId="1" xfId="0" applyNumberFormat="1" applyFont="1" applyFill="1" applyBorder="1" applyAlignment="1">
      <alignment vertical="top"/>
    </xf>
    <xf numFmtId="0" fontId="7" fillId="2" borderId="0" xfId="0" applyFont="1" applyFill="1" applyBorder="1" applyAlignment="1">
      <alignment horizontal="left" vertical="top" indent="2"/>
    </xf>
    <xf numFmtId="0" fontId="7" fillId="2" borderId="0" xfId="0" applyFont="1" applyFill="1" applyBorder="1" applyAlignment="1">
      <alignment horizontal="left" vertical="top" wrapText="1" indent="2"/>
    </xf>
    <xf numFmtId="43" fontId="7" fillId="4" borderId="1" xfId="0" applyNumberFormat="1" applyFont="1" applyFill="1" applyBorder="1" applyAlignment="1">
      <alignment vertical="top"/>
    </xf>
    <xf numFmtId="0" fontId="8" fillId="0" borderId="0" xfId="0" applyFont="1" applyFill="1" applyBorder="1" applyAlignment="1">
      <alignment horizontal="left" vertical="top" indent="1"/>
    </xf>
    <xf numFmtId="10" fontId="7" fillId="0" borderId="0" xfId="0" applyNumberFormat="1" applyFont="1" applyFill="1" applyBorder="1" applyAlignment="1">
      <alignment vertical="top"/>
    </xf>
    <xf numFmtId="10" fontId="7" fillId="2" borderId="0" xfId="3" applyNumberFormat="1" applyFont="1" applyFill="1" applyBorder="1" applyAlignment="1">
      <alignment vertical="top"/>
    </xf>
    <xf numFmtId="167" fontId="7" fillId="4" borderId="0" xfId="1" applyNumberFormat="1" applyFont="1" applyFill="1" applyBorder="1" applyAlignment="1">
      <alignment vertical="top"/>
    </xf>
    <xf numFmtId="0" fontId="9" fillId="2" borderId="1" xfId="0" applyFont="1" applyFill="1" applyBorder="1" applyAlignment="1">
      <alignment horizontal="center" vertical="center"/>
    </xf>
    <xf numFmtId="0" fontId="8" fillId="2" borderId="0" xfId="0" applyFont="1" applyFill="1" applyBorder="1" applyAlignment="1">
      <alignment vertical="top" wrapText="1"/>
    </xf>
    <xf numFmtId="167" fontId="7" fillId="0" borderId="0" xfId="2" applyNumberFormat="1" applyFont="1" applyFill="1" applyBorder="1" applyAlignment="1">
      <alignment vertical="top"/>
    </xf>
    <xf numFmtId="0" fontId="7" fillId="4" borderId="1" xfId="0" applyFont="1" applyFill="1" applyBorder="1" applyAlignment="1">
      <alignment vertical="center"/>
    </xf>
    <xf numFmtId="0" fontId="7" fillId="2" borderId="1" xfId="0" applyFont="1" applyFill="1" applyBorder="1" applyAlignment="1">
      <alignment horizontal="center" vertical="top"/>
    </xf>
    <xf numFmtId="0" fontId="7" fillId="0" borderId="1" xfId="0" applyFont="1" applyFill="1" applyBorder="1" applyAlignment="1">
      <alignment horizontal="center" vertical="top"/>
    </xf>
    <xf numFmtId="167" fontId="7" fillId="4" borderId="11" xfId="2" applyNumberFormat="1" applyFont="1" applyFill="1" applyBorder="1" applyAlignment="1">
      <alignment vertical="top"/>
    </xf>
    <xf numFmtId="167" fontId="7" fillId="4" borderId="1" xfId="2" applyNumberFormat="1" applyFont="1" applyFill="1" applyBorder="1" applyAlignment="1">
      <alignment vertical="top"/>
    </xf>
    <xf numFmtId="0" fontId="7" fillId="4" borderId="1" xfId="0" applyFont="1" applyFill="1" applyBorder="1" applyAlignment="1">
      <alignment horizontal="center" vertical="top"/>
    </xf>
    <xf numFmtId="10" fontId="7" fillId="4" borderId="0" xfId="0" applyNumberFormat="1" applyFont="1" applyFill="1" applyBorder="1" applyAlignment="1">
      <alignment vertical="top"/>
    </xf>
    <xf numFmtId="10" fontId="7" fillId="4" borderId="0" xfId="3" applyNumberFormat="1" applyFont="1" applyFill="1" applyBorder="1" applyAlignment="1">
      <alignment vertical="top"/>
    </xf>
    <xf numFmtId="10" fontId="7" fillId="4" borderId="0" xfId="0" applyNumberFormat="1" applyFont="1" applyFill="1" applyBorder="1" applyAlignment="1">
      <alignment horizontal="right" vertical="top"/>
    </xf>
    <xf numFmtId="10" fontId="7" fillId="4" borderId="1" xfId="0" applyNumberFormat="1" applyFont="1" applyFill="1" applyBorder="1" applyAlignment="1">
      <alignment vertical="top"/>
    </xf>
    <xf numFmtId="10" fontId="7" fillId="4" borderId="5" xfId="0" applyNumberFormat="1" applyFont="1" applyFill="1" applyBorder="1" applyAlignment="1">
      <alignment horizontal="right" vertical="top"/>
    </xf>
    <xf numFmtId="10" fontId="7" fillId="4" borderId="2" xfId="0" applyNumberFormat="1" applyFont="1" applyFill="1" applyBorder="1" applyAlignment="1">
      <alignment horizontal="right" vertical="top"/>
    </xf>
    <xf numFmtId="10" fontId="7" fillId="4" borderId="0" xfId="0" applyNumberFormat="1" applyFont="1" applyFill="1" applyBorder="1" applyAlignment="1">
      <alignment horizontal="right" vertical="center"/>
    </xf>
    <xf numFmtId="0" fontId="7" fillId="4" borderId="0" xfId="0" quotePrefix="1" applyFont="1" applyFill="1" applyBorder="1" applyAlignment="1">
      <alignment horizontal="center" vertical="center"/>
    </xf>
    <xf numFmtId="0" fontId="8" fillId="4" borderId="0" xfId="0" applyFont="1" applyFill="1" applyBorder="1" applyAlignment="1">
      <alignment vertical="center"/>
    </xf>
    <xf numFmtId="165" fontId="10" fillId="2" borderId="0" xfId="0" applyNumberFormat="1" applyFont="1" applyFill="1" applyBorder="1" applyAlignment="1">
      <alignment horizontal="center" vertical="center"/>
    </xf>
    <xf numFmtId="0" fontId="10" fillId="2" borderId="0" xfId="0" applyFont="1" applyFill="1" applyBorder="1" applyAlignment="1">
      <alignment vertical="top"/>
    </xf>
    <xf numFmtId="0" fontId="10" fillId="4" borderId="0" xfId="0" applyFont="1" applyFill="1" applyBorder="1" applyAlignment="1">
      <alignment vertical="center"/>
    </xf>
    <xf numFmtId="0" fontId="10" fillId="4" borderId="0" xfId="0" applyFont="1" applyFill="1" applyBorder="1" applyAlignment="1">
      <alignment vertical="top"/>
    </xf>
    <xf numFmtId="165" fontId="7" fillId="2" borderId="0" xfId="0" applyNumberFormat="1" applyFont="1" applyFill="1" applyBorder="1" applyAlignment="1">
      <alignment horizontal="left" vertical="center"/>
    </xf>
    <xf numFmtId="0" fontId="7" fillId="0" borderId="0" xfId="0" applyFont="1" applyFill="1" applyBorder="1" applyAlignment="1">
      <alignment horizontal="right" vertical="top"/>
    </xf>
    <xf numFmtId="0" fontId="7" fillId="4" borderId="0" xfId="0" applyFont="1" applyFill="1" applyBorder="1" applyAlignment="1">
      <alignment horizontal="center" vertical="top" wrapText="1"/>
    </xf>
    <xf numFmtId="168" fontId="7" fillId="5" borderId="0" xfId="3" applyNumberFormat="1" applyFont="1" applyFill="1" applyBorder="1" applyAlignment="1">
      <alignment vertical="top"/>
    </xf>
    <xf numFmtId="0" fontId="8" fillId="4" borderId="0" xfId="0" applyFont="1" applyFill="1" applyBorder="1" applyAlignment="1">
      <alignment horizontal="center" vertical="top"/>
    </xf>
    <xf numFmtId="171" fontId="8" fillId="5" borderId="0" xfId="0" applyNumberFormat="1" applyFont="1" applyFill="1" applyBorder="1" applyAlignment="1">
      <alignment horizontal="right" vertical="center"/>
    </xf>
    <xf numFmtId="171" fontId="7" fillId="2" borderId="0" xfId="2" applyNumberFormat="1" applyFont="1" applyFill="1" applyBorder="1" applyAlignment="1">
      <alignment horizontal="right" vertical="top" indent="1"/>
    </xf>
    <xf numFmtId="171" fontId="7" fillId="4" borderId="0" xfId="0" applyNumberFormat="1" applyFont="1" applyFill="1" applyBorder="1" applyAlignment="1">
      <alignment horizontal="center" vertical="center"/>
    </xf>
    <xf numFmtId="171" fontId="7" fillId="4" borderId="0" xfId="0" applyNumberFormat="1" applyFont="1" applyFill="1" applyBorder="1" applyAlignment="1">
      <alignment vertical="top"/>
    </xf>
    <xf numFmtId="0" fontId="12" fillId="4" borderId="0" xfId="0" applyFont="1" applyFill="1" applyBorder="1" applyAlignment="1">
      <alignment vertical="top"/>
    </xf>
    <xf numFmtId="171" fontId="7" fillId="2" borderId="0" xfId="0" applyNumberFormat="1" applyFont="1" applyFill="1" applyBorder="1" applyAlignment="1">
      <alignment vertical="top"/>
    </xf>
    <xf numFmtId="0" fontId="7" fillId="6" borderId="0" xfId="0" applyFont="1" applyFill="1" applyBorder="1" applyAlignment="1">
      <alignment vertical="top"/>
    </xf>
    <xf numFmtId="171" fontId="7" fillId="6" borderId="0" xfId="0" applyNumberFormat="1" applyFont="1" applyFill="1" applyBorder="1" applyAlignment="1">
      <alignment vertical="top"/>
    </xf>
    <xf numFmtId="0" fontId="7" fillId="6" borderId="0" xfId="0" applyFont="1" applyFill="1" applyBorder="1" applyAlignment="1">
      <alignment horizontal="center" vertical="top"/>
    </xf>
    <xf numFmtId="167" fontId="7" fillId="6" borderId="0" xfId="2" applyNumberFormat="1" applyFont="1" applyFill="1" applyBorder="1" applyAlignment="1">
      <alignment vertical="top"/>
    </xf>
    <xf numFmtId="168" fontId="7" fillId="6" borderId="0" xfId="3" applyNumberFormat="1" applyFont="1" applyFill="1" applyBorder="1" applyAlignment="1">
      <alignment vertical="top"/>
    </xf>
    <xf numFmtId="0" fontId="7" fillId="6"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top"/>
    </xf>
    <xf numFmtId="0" fontId="6" fillId="2" borderId="0" xfId="0" applyFont="1" applyFill="1" applyBorder="1" applyAlignment="1">
      <alignment horizontal="center" vertical="top"/>
    </xf>
    <xf numFmtId="0" fontId="7" fillId="5" borderId="0" xfId="0" applyFont="1" applyFill="1" applyBorder="1" applyAlignment="1">
      <alignment horizontal="right" vertical="top"/>
    </xf>
    <xf numFmtId="0" fontId="7" fillId="2" borderId="0" xfId="0" applyFont="1" applyFill="1" applyBorder="1" applyAlignment="1">
      <alignment horizontal="center" vertical="center"/>
    </xf>
    <xf numFmtId="0" fontId="7" fillId="2" borderId="0" xfId="0" applyFont="1" applyFill="1" applyBorder="1" applyAlignment="1">
      <alignment horizontal="left" vertical="top" wrapText="1"/>
    </xf>
    <xf numFmtId="49" fontId="7" fillId="2" borderId="0" xfId="0" applyNumberFormat="1" applyFont="1" applyFill="1" applyBorder="1" applyAlignment="1">
      <alignment horizontal="center"/>
    </xf>
    <xf numFmtId="0" fontId="7" fillId="2" borderId="1" xfId="0" applyNumberFormat="1" applyFont="1" applyFill="1" applyBorder="1" applyAlignment="1">
      <alignment horizontal="center" vertical="top"/>
    </xf>
    <xf numFmtId="49" fontId="10"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top"/>
    </xf>
    <xf numFmtId="49" fontId="10" fillId="2" borderId="0" xfId="0" applyNumberFormat="1" applyFont="1" applyFill="1" applyBorder="1" applyAlignment="1">
      <alignment horizontal="center"/>
    </xf>
    <xf numFmtId="49" fontId="7" fillId="3" borderId="0" xfId="0" applyNumberFormat="1" applyFont="1" applyFill="1" applyBorder="1" applyAlignment="1">
      <alignment horizontal="center" vertical="top"/>
    </xf>
    <xf numFmtId="49" fontId="7" fillId="2" borderId="9" xfId="0" applyNumberFormat="1" applyFont="1" applyFill="1" applyBorder="1" applyAlignment="1">
      <alignment horizontal="center" vertical="top"/>
    </xf>
    <xf numFmtId="49" fontId="7" fillId="2" borderId="6" xfId="0" applyNumberFormat="1" applyFont="1" applyFill="1" applyBorder="1" applyAlignment="1">
      <alignment horizontal="center" vertical="top"/>
    </xf>
    <xf numFmtId="49" fontId="7" fillId="2" borderId="9" xfId="0" applyNumberFormat="1" applyFont="1" applyFill="1" applyBorder="1" applyAlignment="1">
      <alignment horizontal="center"/>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wrapText="1"/>
    </xf>
    <xf numFmtId="0" fontId="6" fillId="2" borderId="0" xfId="0" applyFont="1" applyFill="1" applyBorder="1" applyAlignment="1">
      <alignment horizontal="left"/>
    </xf>
    <xf numFmtId="49" fontId="7" fillId="0" borderId="14" xfId="0" applyNumberFormat="1" applyFont="1" applyFill="1" applyBorder="1" applyAlignment="1">
      <alignment horizontal="center" vertical="top"/>
    </xf>
    <xf numFmtId="49" fontId="7" fillId="3" borderId="14" xfId="0" applyNumberFormat="1" applyFont="1" applyFill="1" applyBorder="1" applyAlignment="1">
      <alignment horizontal="center" vertical="top"/>
    </xf>
    <xf numFmtId="43" fontId="7" fillId="2" borderId="15" xfId="2" applyNumberFormat="1" applyFont="1" applyFill="1" applyBorder="1" applyAlignment="1">
      <alignment horizontal="center" vertical="top"/>
    </xf>
    <xf numFmtId="49" fontId="7" fillId="2" borderId="14" xfId="0" applyNumberFormat="1" applyFont="1" applyFill="1" applyBorder="1" applyAlignment="1">
      <alignment horizontal="center" vertical="top"/>
    </xf>
    <xf numFmtId="168" fontId="7" fillId="2" borderId="14" xfId="2" applyNumberFormat="1" applyFont="1" applyFill="1" applyBorder="1" applyAlignment="1">
      <alignment horizontal="right" vertical="top" indent="1"/>
    </xf>
    <xf numFmtId="43" fontId="7" fillId="2" borderId="14" xfId="2" applyNumberFormat="1" applyFont="1" applyFill="1" applyBorder="1" applyAlignment="1">
      <alignment horizontal="center" vertical="top"/>
    </xf>
    <xf numFmtId="43" fontId="7" fillId="6" borderId="14" xfId="2" applyNumberFormat="1" applyFont="1" applyFill="1" applyBorder="1" applyAlignment="1">
      <alignment horizontal="center" vertical="top"/>
    </xf>
    <xf numFmtId="43" fontId="7" fillId="5" borderId="14" xfId="2" applyNumberFormat="1" applyFont="1" applyFill="1" applyBorder="1" applyAlignment="1">
      <alignment horizontal="center" vertical="top"/>
    </xf>
    <xf numFmtId="43" fontId="7" fillId="3" borderId="14" xfId="2" applyNumberFormat="1" applyFont="1" applyFill="1" applyBorder="1" applyAlignment="1">
      <alignment horizontal="center" vertical="top"/>
    </xf>
    <xf numFmtId="49" fontId="7" fillId="2" borderId="15" xfId="0" applyNumberFormat="1" applyFont="1" applyFill="1" applyBorder="1" applyAlignment="1">
      <alignment horizontal="center" vertical="top"/>
    </xf>
    <xf numFmtId="43" fontId="7" fillId="6" borderId="15" xfId="2" applyNumberFormat="1" applyFont="1" applyFill="1" applyBorder="1" applyAlignment="1">
      <alignment horizontal="center" vertical="top"/>
    </xf>
    <xf numFmtId="168" fontId="7" fillId="2" borderId="15" xfId="2" applyNumberFormat="1" applyFont="1" applyFill="1" applyBorder="1" applyAlignment="1">
      <alignment horizontal="right" vertical="top" indent="1"/>
    </xf>
    <xf numFmtId="49" fontId="7" fillId="3" borderId="16" xfId="0" applyNumberFormat="1" applyFont="1" applyFill="1" applyBorder="1" applyAlignment="1">
      <alignment horizontal="center" vertical="top"/>
    </xf>
    <xf numFmtId="43" fontId="7" fillId="5" borderId="16" xfId="2" applyNumberFormat="1" applyFont="1" applyFill="1" applyBorder="1" applyAlignment="1">
      <alignment horizontal="center" vertical="top"/>
    </xf>
    <xf numFmtId="43" fontId="7" fillId="6" borderId="16" xfId="2" applyNumberFormat="1" applyFont="1" applyFill="1" applyBorder="1" applyAlignment="1">
      <alignment horizontal="center" vertical="top"/>
    </xf>
    <xf numFmtId="43" fontId="7" fillId="2" borderId="16" xfId="2" applyNumberFormat="1" applyFont="1" applyFill="1" applyBorder="1" applyAlignment="1">
      <alignment horizontal="center" vertical="top"/>
    </xf>
    <xf numFmtId="43" fontId="7" fillId="3" borderId="16" xfId="2" applyNumberFormat="1" applyFont="1" applyFill="1" applyBorder="1" applyAlignment="1">
      <alignment horizontal="center" vertical="top"/>
    </xf>
    <xf numFmtId="49" fontId="7" fillId="2" borderId="16" xfId="0" applyNumberFormat="1" applyFont="1" applyFill="1" applyBorder="1" applyAlignment="1">
      <alignment horizontal="center" vertical="top"/>
    </xf>
    <xf numFmtId="168" fontId="7" fillId="2" borderId="16" xfId="2" applyNumberFormat="1" applyFont="1" applyFill="1" applyBorder="1" applyAlignment="1">
      <alignment horizontal="right" vertical="top" indent="1"/>
    </xf>
    <xf numFmtId="0" fontId="7" fillId="2" borderId="0" xfId="0" applyNumberFormat="1" applyFont="1" applyFill="1" applyBorder="1" applyAlignment="1">
      <alignment horizontal="center" wrapText="1"/>
    </xf>
    <xf numFmtId="49" fontId="7" fillId="2" borderId="0" xfId="0" applyNumberFormat="1" applyFont="1" applyFill="1" applyBorder="1" applyAlignment="1">
      <alignment horizontal="left" wrapText="1"/>
    </xf>
    <xf numFmtId="43" fontId="7" fillId="2" borderId="0" xfId="2" applyNumberFormat="1" applyFont="1" applyFill="1" applyBorder="1" applyAlignment="1">
      <alignment horizontal="center"/>
    </xf>
    <xf numFmtId="168" fontId="7" fillId="2" borderId="0" xfId="3" applyNumberFormat="1" applyFont="1" applyFill="1" applyBorder="1" applyAlignment="1">
      <alignment horizontal="right" indent="1"/>
    </xf>
    <xf numFmtId="0" fontId="6" fillId="2" borderId="0" xfId="0" applyFont="1" applyFill="1" applyBorder="1" applyAlignment="1">
      <alignment horizontal="left" vertical="top" wrapText="1"/>
    </xf>
    <xf numFmtId="43" fontId="7" fillId="4" borderId="0" xfId="2" applyNumberFormat="1" applyFont="1" applyFill="1" applyBorder="1" applyAlignment="1">
      <alignment horizontal="center" vertical="top"/>
    </xf>
    <xf numFmtId="0" fontId="10" fillId="2" borderId="0" xfId="0" applyNumberFormat="1" applyFont="1" applyFill="1" applyBorder="1" applyAlignment="1">
      <alignment horizontal="left" vertical="top"/>
    </xf>
    <xf numFmtId="49" fontId="7" fillId="3" borderId="15" xfId="0" applyNumberFormat="1" applyFont="1" applyFill="1" applyBorder="1" applyAlignment="1">
      <alignment horizontal="center"/>
    </xf>
    <xf numFmtId="49" fontId="7" fillId="2" borderId="15" xfId="0" applyNumberFormat="1" applyFont="1" applyFill="1" applyBorder="1" applyAlignment="1">
      <alignment horizontal="center" wrapText="1"/>
    </xf>
    <xf numFmtId="49" fontId="7" fillId="0" borderId="16" xfId="0" applyNumberFormat="1" applyFont="1" applyFill="1" applyBorder="1" applyAlignment="1">
      <alignment horizontal="center" vertical="top"/>
    </xf>
    <xf numFmtId="172" fontId="7" fillId="5" borderId="17" xfId="0" applyNumberFormat="1" applyFont="1" applyFill="1" applyBorder="1" applyAlignment="1">
      <alignment horizontal="center" vertical="top"/>
    </xf>
    <xf numFmtId="43" fontId="7" fillId="0" borderId="17" xfId="2" applyNumberFormat="1" applyFont="1" applyFill="1" applyBorder="1" applyAlignment="1">
      <alignment horizontal="center" vertical="top"/>
    </xf>
    <xf numFmtId="43" fontId="7" fillId="5" borderId="17" xfId="2" applyNumberFormat="1" applyFont="1" applyFill="1" applyBorder="1" applyAlignment="1">
      <alignment horizontal="center" vertical="top"/>
    </xf>
    <xf numFmtId="172" fontId="7" fillId="4" borderId="15" xfId="3" applyNumberFormat="1" applyFont="1" applyFill="1" applyBorder="1" applyAlignment="1">
      <alignment horizontal="right" vertical="top" indent="1"/>
    </xf>
    <xf numFmtId="172" fontId="7" fillId="2" borderId="14" xfId="2" applyNumberFormat="1" applyFont="1" applyFill="1" applyBorder="1" applyAlignment="1">
      <alignment horizontal="right" vertical="top" indent="1"/>
    </xf>
    <xf numFmtId="172" fontId="7" fillId="4" borderId="14" xfId="3" applyNumberFormat="1" applyFont="1" applyFill="1" applyBorder="1" applyAlignment="1">
      <alignment horizontal="right" vertical="top" indent="1"/>
    </xf>
    <xf numFmtId="43" fontId="7" fillId="6" borderId="17" xfId="2" applyNumberFormat="1" applyFont="1" applyFill="1" applyBorder="1" applyAlignment="1">
      <alignment horizontal="center" vertical="top"/>
    </xf>
    <xf numFmtId="43" fontId="7" fillId="5" borderId="19" xfId="2" applyNumberFormat="1" applyFont="1" applyFill="1" applyBorder="1" applyAlignment="1">
      <alignment horizontal="center" vertical="top"/>
    </xf>
    <xf numFmtId="43" fontId="7" fillId="2" borderId="19" xfId="2" applyNumberFormat="1" applyFont="1" applyFill="1" applyBorder="1" applyAlignment="1">
      <alignment horizontal="center" vertical="top"/>
    </xf>
    <xf numFmtId="172" fontId="7" fillId="2" borderId="12" xfId="2" applyNumberFormat="1" applyFont="1" applyFill="1" applyBorder="1" applyAlignment="1">
      <alignment horizontal="center" vertical="top"/>
    </xf>
    <xf numFmtId="172" fontId="7" fillId="2" borderId="18" xfId="2" applyNumberFormat="1" applyFont="1" applyFill="1" applyBorder="1" applyAlignment="1">
      <alignment horizontal="center" vertical="top"/>
    </xf>
    <xf numFmtId="175" fontId="7" fillId="2" borderId="15" xfId="2" applyNumberFormat="1" applyFont="1" applyFill="1" applyBorder="1" applyAlignment="1">
      <alignment horizontal="center" vertical="top"/>
    </xf>
    <xf numFmtId="0" fontId="10" fillId="2" borderId="0" xfId="0" applyFont="1" applyFill="1" applyBorder="1" applyAlignment="1">
      <alignment horizontal="center"/>
    </xf>
    <xf numFmtId="0" fontId="7" fillId="2" borderId="1" xfId="0" applyFont="1" applyFill="1" applyBorder="1" applyAlignment="1">
      <alignment horizontal="center" wrapText="1"/>
    </xf>
    <xf numFmtId="0" fontId="10" fillId="2" borderId="0" xfId="0" applyFont="1" applyFill="1" applyBorder="1" applyAlignment="1">
      <alignment horizontal="center" wrapText="1"/>
    </xf>
    <xf numFmtId="0" fontId="10" fillId="2" borderId="0" xfId="0" quotePrefix="1" applyFont="1" applyFill="1" applyBorder="1" applyAlignment="1">
      <alignment horizontal="center" vertical="top"/>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7" fillId="0" borderId="0" xfId="0" applyFont="1" applyFill="1" applyBorder="1" applyAlignment="1">
      <alignment horizontal="center" wrapText="1"/>
    </xf>
    <xf numFmtId="43" fontId="7" fillId="3" borderId="0" xfId="2" applyNumberFormat="1" applyFont="1" applyFill="1" applyBorder="1" applyAlignment="1">
      <alignment horizontal="center" vertical="top"/>
    </xf>
    <xf numFmtId="0" fontId="7" fillId="2" borderId="0" xfId="0" applyFont="1" applyFill="1" applyBorder="1" applyAlignment="1">
      <alignment horizontal="right" vertical="top" wrapText="1"/>
    </xf>
    <xf numFmtId="43" fontId="7" fillId="4" borderId="4" xfId="2" applyNumberFormat="1" applyFont="1" applyFill="1" applyBorder="1" applyAlignment="1">
      <alignment horizontal="center"/>
    </xf>
    <xf numFmtId="0" fontId="10" fillId="2" borderId="0" xfId="0" quotePrefix="1" applyFont="1" applyFill="1" applyBorder="1" applyAlignment="1">
      <alignment horizontal="center"/>
    </xf>
    <xf numFmtId="43" fontId="7" fillId="4" borderId="4" xfId="2" applyNumberFormat="1"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vertical="top"/>
    </xf>
    <xf numFmtId="0" fontId="15" fillId="2" borderId="0" xfId="0" applyFont="1" applyFill="1" applyBorder="1" applyAlignment="1">
      <alignment horizontal="left" vertical="top"/>
    </xf>
    <xf numFmtId="0" fontId="7" fillId="2" borderId="0" xfId="0" quotePrefix="1" applyFont="1" applyFill="1" applyBorder="1" applyAlignment="1">
      <alignment horizontal="center"/>
    </xf>
    <xf numFmtId="0" fontId="7" fillId="2" borderId="1" xfId="0" applyFont="1" applyFill="1" applyBorder="1" applyAlignment="1">
      <alignment horizontal="left"/>
    </xf>
    <xf numFmtId="0" fontId="7" fillId="2" borderId="1" xfId="0" applyFont="1" applyFill="1" applyBorder="1" applyAlignment="1">
      <alignment horizontal="center"/>
    </xf>
    <xf numFmtId="0" fontId="7" fillId="3" borderId="0" xfId="0" applyFont="1" applyFill="1" applyBorder="1" applyAlignment="1">
      <alignment horizontal="left" vertical="top"/>
    </xf>
    <xf numFmtId="170" fontId="7" fillId="3" borderId="11" xfId="0" applyNumberFormat="1" applyFont="1" applyFill="1" applyBorder="1" applyAlignment="1">
      <alignment horizontal="right" vertical="top" indent="2"/>
    </xf>
    <xf numFmtId="0" fontId="7" fillId="3" borderId="1" xfId="0" applyFont="1" applyFill="1" applyBorder="1" applyAlignment="1">
      <alignment horizontal="left" vertical="top"/>
    </xf>
    <xf numFmtId="170" fontId="7" fillId="3" borderId="0" xfId="0" applyNumberFormat="1" applyFont="1" applyFill="1" applyBorder="1" applyAlignment="1">
      <alignment horizontal="right" vertical="top" indent="2"/>
    </xf>
    <xf numFmtId="0" fontId="7" fillId="2" borderId="11" xfId="0" applyFont="1" applyFill="1" applyBorder="1" applyAlignment="1">
      <alignment horizontal="left" vertical="top"/>
    </xf>
    <xf numFmtId="43" fontId="7" fillId="4" borderId="11" xfId="2" applyNumberFormat="1" applyFont="1" applyFill="1" applyBorder="1" applyAlignment="1">
      <alignment horizontal="center" vertical="top"/>
    </xf>
    <xf numFmtId="0" fontId="6" fillId="4" borderId="0" xfId="0" applyFont="1" applyFill="1" applyBorder="1" applyAlignment="1">
      <alignment horizontal="left" vertical="top"/>
    </xf>
    <xf numFmtId="0" fontId="7" fillId="6" borderId="0" xfId="0" applyFont="1" applyFill="1" applyBorder="1" applyAlignment="1">
      <alignment horizontal="right" vertical="top" wrapText="1"/>
    </xf>
    <xf numFmtId="43" fontId="7" fillId="6" borderId="4" xfId="2" applyNumberFormat="1" applyFont="1" applyFill="1" applyBorder="1" applyAlignment="1">
      <alignment horizontal="center" vertical="top"/>
    </xf>
    <xf numFmtId="167" fontId="7" fillId="6" borderId="0" xfId="2" applyNumberFormat="1" applyFont="1" applyFill="1" applyBorder="1" applyAlignment="1">
      <alignment horizontal="center" vertical="top"/>
    </xf>
    <xf numFmtId="0" fontId="8" fillId="6" borderId="0" xfId="0" applyFont="1" applyFill="1" applyBorder="1" applyAlignment="1">
      <alignment vertical="top" wrapText="1"/>
    </xf>
    <xf numFmtId="0" fontId="8" fillId="6" borderId="0" xfId="0" applyFont="1" applyFill="1" applyBorder="1" applyAlignment="1">
      <alignment vertical="top"/>
    </xf>
    <xf numFmtId="0" fontId="7" fillId="6" borderId="1" xfId="0" applyFont="1" applyFill="1" applyBorder="1" applyAlignment="1">
      <alignment vertical="top"/>
    </xf>
    <xf numFmtId="0" fontId="9" fillId="2" borderId="0" xfId="0" applyFont="1" applyFill="1" applyBorder="1" applyAlignment="1">
      <alignment horizontal="center" wrapText="1"/>
    </xf>
    <xf numFmtId="0" fontId="9" fillId="2" borderId="1" xfId="0" applyFont="1" applyFill="1" applyBorder="1" applyAlignment="1">
      <alignment horizontal="center" wrapText="1"/>
    </xf>
    <xf numFmtId="0" fontId="8" fillId="2"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wrapText="1"/>
    </xf>
    <xf numFmtId="9" fontId="7" fillId="2" borderId="0" xfId="3" applyFont="1" applyFill="1" applyBorder="1" applyAlignment="1">
      <alignment horizontal="center" vertical="top"/>
    </xf>
    <xf numFmtId="49" fontId="7" fillId="2" borderId="0" xfId="0" applyNumberFormat="1" applyFont="1" applyFill="1" applyBorder="1" applyAlignment="1">
      <alignment horizontal="right" vertical="top"/>
    </xf>
    <xf numFmtId="49" fontId="7" fillId="2" borderId="0" xfId="0" applyNumberFormat="1" applyFont="1" applyFill="1" applyBorder="1" applyAlignment="1">
      <alignment vertical="top"/>
    </xf>
    <xf numFmtId="49" fontId="7" fillId="2" borderId="0" xfId="0" applyNumberFormat="1" applyFont="1" applyFill="1" applyBorder="1" applyAlignment="1">
      <alignment horizontal="left" vertical="top"/>
    </xf>
    <xf numFmtId="9" fontId="7" fillId="2" borderId="0" xfId="3" quotePrefix="1" applyFont="1" applyFill="1" applyBorder="1" applyAlignment="1">
      <alignment horizontal="right" vertical="top"/>
    </xf>
    <xf numFmtId="43" fontId="7" fillId="4" borderId="0" xfId="2" applyNumberFormat="1" applyFont="1" applyFill="1" applyBorder="1" applyAlignment="1">
      <alignment horizontal="right" vertical="top"/>
    </xf>
    <xf numFmtId="49" fontId="7" fillId="0" borderId="0" xfId="0" applyNumberFormat="1" applyFont="1" applyFill="1" applyBorder="1" applyAlignment="1">
      <alignment horizontal="left" vertical="top"/>
    </xf>
    <xf numFmtId="9" fontId="7" fillId="2" borderId="0" xfId="3" applyFont="1" applyFill="1" applyBorder="1" applyAlignment="1">
      <alignment horizontal="right" vertical="top"/>
    </xf>
    <xf numFmtId="10" fontId="7" fillId="2" borderId="0" xfId="3" applyNumberFormat="1" applyFont="1" applyFill="1" applyBorder="1" applyAlignment="1">
      <alignment horizontal="right" vertical="top"/>
    </xf>
    <xf numFmtId="10" fontId="7" fillId="2" borderId="0" xfId="0" applyNumberFormat="1" applyFont="1" applyFill="1" applyBorder="1" applyAlignment="1">
      <alignment horizontal="right" vertical="top"/>
    </xf>
    <xf numFmtId="10" fontId="7" fillId="2" borderId="0" xfId="3" quotePrefix="1" applyNumberFormat="1" applyFont="1" applyFill="1" applyBorder="1" applyAlignment="1">
      <alignment horizontal="righ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left" vertical="top"/>
    </xf>
    <xf numFmtId="10" fontId="10" fillId="2" borderId="0" xfId="0" applyNumberFormat="1" applyFont="1" applyFill="1" applyBorder="1" applyAlignment="1">
      <alignment horizontal="right" vertical="top"/>
    </xf>
    <xf numFmtId="165" fontId="10" fillId="2" borderId="0" xfId="0" applyNumberFormat="1" applyFont="1" applyFill="1" applyBorder="1" applyAlignment="1">
      <alignment horizontal="center" vertic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7" fillId="2" borderId="0" xfId="0" applyFont="1" applyFill="1" applyBorder="1" applyAlignment="1">
      <alignment horizontal="left"/>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4" xfId="0" applyFont="1" applyFill="1" applyBorder="1" applyAlignment="1">
      <alignment horizontal="center" vertical="center" wrapText="1"/>
    </xf>
    <xf numFmtId="165" fontId="7" fillId="2" borderId="10" xfId="0" applyNumberFormat="1" applyFont="1" applyFill="1" applyBorder="1" applyAlignment="1">
      <alignment horizontal="center" vertical="center" wrapText="1"/>
    </xf>
    <xf numFmtId="165" fontId="7" fillId="2" borderId="11" xfId="0" applyNumberFormat="1" applyFont="1" applyFill="1" applyBorder="1" applyAlignment="1">
      <alignment horizontal="center" vertical="center" wrapText="1"/>
    </xf>
    <xf numFmtId="0" fontId="7" fillId="2" borderId="12" xfId="0" applyFont="1" applyFill="1" applyBorder="1" applyAlignment="1">
      <alignment horizontal="left" vertical="top"/>
    </xf>
    <xf numFmtId="0" fontId="7" fillId="2" borderId="15" xfId="0" applyFont="1" applyFill="1" applyBorder="1" applyAlignment="1">
      <alignment horizontal="left" vertical="top"/>
    </xf>
    <xf numFmtId="165" fontId="7" fillId="2" borderId="17" xfId="0" applyNumberFormat="1" applyFont="1" applyFill="1" applyBorder="1" applyAlignment="1">
      <alignment horizontal="center" vertical="center" wrapText="1"/>
    </xf>
    <xf numFmtId="0" fontId="7" fillId="3" borderId="0" xfId="2" applyNumberFormat="1" applyFont="1" applyFill="1" applyBorder="1" applyAlignment="1">
      <alignment horizontal="left" vertical="top"/>
    </xf>
    <xf numFmtId="10" fontId="7" fillId="2" borderId="18" xfId="0" applyNumberFormat="1" applyFont="1" applyFill="1" applyBorder="1" applyAlignment="1">
      <alignment horizontal="right" vertical="top" indent="2"/>
    </xf>
    <xf numFmtId="43" fontId="7" fillId="4" borderId="14" xfId="2" applyNumberFormat="1" applyFont="1" applyFill="1" applyBorder="1" applyAlignment="1">
      <alignment horizontal="right" vertical="top"/>
    </xf>
    <xf numFmtId="10" fontId="7" fillId="2" borderId="0" xfId="0" applyNumberFormat="1" applyFont="1" applyFill="1" applyBorder="1" applyAlignment="1">
      <alignment horizontal="right" vertical="top" indent="2"/>
    </xf>
    <xf numFmtId="165" fontId="7" fillId="2" borderId="19"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43" fontId="7" fillId="3" borderId="1" xfId="2" applyNumberFormat="1" applyFont="1" applyFill="1" applyBorder="1" applyAlignment="1">
      <alignment horizontal="right" vertical="top"/>
    </xf>
    <xf numFmtId="0" fontId="7" fillId="2" borderId="12" xfId="0" applyFont="1" applyFill="1" applyBorder="1" applyAlignment="1">
      <alignment horizontal="right" vertical="top" indent="2"/>
    </xf>
    <xf numFmtId="43" fontId="7" fillId="4" borderId="15" xfId="2" applyNumberFormat="1" applyFont="1" applyFill="1" applyBorder="1" applyAlignment="1">
      <alignment horizontal="right" vertical="top"/>
    </xf>
    <xf numFmtId="10" fontId="7" fillId="2" borderId="15" xfId="0" applyNumberFormat="1" applyFont="1" applyFill="1" applyBorder="1" applyAlignment="1">
      <alignment horizontal="right" vertical="top" indent="2"/>
    </xf>
    <xf numFmtId="0" fontId="7" fillId="2" borderId="18" xfId="0" applyFont="1" applyFill="1" applyBorder="1" applyAlignment="1">
      <alignment horizontal="right" vertical="top" indent="2"/>
    </xf>
    <xf numFmtId="10" fontId="7" fillId="2" borderId="14" xfId="0" applyNumberFormat="1" applyFont="1" applyFill="1" applyBorder="1" applyAlignment="1">
      <alignment horizontal="right" vertical="top" indent="2"/>
    </xf>
    <xf numFmtId="10" fontId="7" fillId="2" borderId="20" xfId="0" applyNumberFormat="1" applyFont="1" applyFill="1" applyBorder="1" applyAlignment="1">
      <alignment horizontal="right" vertical="top" indent="2"/>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left" vertical="top"/>
    </xf>
    <xf numFmtId="0" fontId="7" fillId="2" borderId="1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0" xfId="0" applyFont="1" applyFill="1" applyBorder="1" applyAlignment="1">
      <alignment horizontal="left" vertical="top"/>
    </xf>
    <xf numFmtId="43" fontId="7" fillId="4" borderId="9" xfId="2" applyNumberFormat="1" applyFont="1" applyFill="1" applyBorder="1" applyAlignment="1">
      <alignment horizontal="right" vertical="top"/>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0" fontId="7" fillId="2" borderId="12" xfId="0" applyFont="1" applyFill="1" applyBorder="1" applyAlignment="1">
      <alignment horizontal="center" vertical="center"/>
    </xf>
    <xf numFmtId="43" fontId="7" fillId="3" borderId="14" xfId="2" applyNumberFormat="1" applyFont="1" applyFill="1" applyBorder="1" applyAlignment="1">
      <alignment horizontal="right" vertical="top"/>
    </xf>
    <xf numFmtId="43" fontId="7" fillId="3" borderId="16" xfId="2" applyNumberFormat="1" applyFont="1" applyFill="1" applyBorder="1" applyAlignment="1">
      <alignment horizontal="right" vertical="top"/>
    </xf>
    <xf numFmtId="43" fontId="7" fillId="4" borderId="6" xfId="2" applyNumberFormat="1" applyFont="1" applyFill="1" applyBorder="1" applyAlignment="1">
      <alignment horizontal="right" vertical="top" indent="1"/>
    </xf>
    <xf numFmtId="43" fontId="7" fillId="4" borderId="9" xfId="2" applyNumberFormat="1" applyFont="1" applyFill="1" applyBorder="1" applyAlignment="1">
      <alignment horizontal="right" vertical="top" indent="1"/>
    </xf>
    <xf numFmtId="175" fontId="7" fillId="3" borderId="14" xfId="0" applyNumberFormat="1" applyFont="1" applyFill="1" applyBorder="1" applyAlignment="1">
      <alignment horizontal="center" vertical="top"/>
    </xf>
    <xf numFmtId="175" fontId="7" fillId="2" borderId="15" xfId="0" applyNumberFormat="1" applyFont="1" applyFill="1" applyBorder="1" applyAlignment="1">
      <alignment horizontal="center" vertical="top"/>
    </xf>
    <xf numFmtId="175" fontId="7" fillId="2" borderId="14" xfId="0" applyNumberFormat="1" applyFont="1" applyFill="1" applyBorder="1" applyAlignment="1">
      <alignment horizontal="center" vertical="top"/>
    </xf>
    <xf numFmtId="175" fontId="7" fillId="3" borderId="16" xfId="0" applyNumberFormat="1" applyFont="1" applyFill="1" applyBorder="1" applyAlignment="1">
      <alignment horizontal="center" vertical="top"/>
    </xf>
    <xf numFmtId="175" fontId="7" fillId="2" borderId="0" xfId="2" applyNumberFormat="1" applyFont="1" applyFill="1" applyBorder="1" applyAlignment="1">
      <alignment horizontal="center"/>
    </xf>
    <xf numFmtId="0" fontId="7" fillId="2" borderId="0" xfId="0" applyFont="1" applyFill="1" applyBorder="1" applyAlignment="1">
      <alignment vertical="top" wrapText="1"/>
    </xf>
    <xf numFmtId="10" fontId="7" fillId="3" borderId="0" xfId="3" applyNumberFormat="1" applyFont="1" applyFill="1" applyBorder="1" applyAlignment="1">
      <alignment horizontal="right" vertical="top" wrapText="1" indent="1"/>
    </xf>
    <xf numFmtId="10" fontId="7" fillId="0" borderId="0" xfId="3" applyNumberFormat="1" applyFont="1" applyFill="1" applyBorder="1" applyAlignment="1">
      <alignment vertical="top"/>
    </xf>
    <xf numFmtId="0" fontId="8" fillId="0" borderId="0" xfId="0" applyFont="1" applyFill="1" applyBorder="1" applyAlignment="1">
      <alignment vertical="center"/>
    </xf>
    <xf numFmtId="171" fontId="7" fillId="5" borderId="0" xfId="2" applyNumberFormat="1" applyFont="1" applyFill="1" applyBorder="1" applyAlignment="1">
      <alignment horizontal="left" vertical="top"/>
    </xf>
    <xf numFmtId="171" fontId="7" fillId="0" borderId="11" xfId="2" applyNumberFormat="1" applyFont="1" applyFill="1" applyBorder="1" applyAlignment="1">
      <alignment horizontal="left" vertical="top"/>
    </xf>
    <xf numFmtId="171" fontId="7" fillId="3" borderId="0" xfId="2" applyNumberFormat="1" applyFont="1" applyFill="1" applyBorder="1" applyAlignment="1">
      <alignment horizontal="left" vertical="top"/>
    </xf>
    <xf numFmtId="171" fontId="7" fillId="6" borderId="11" xfId="2" applyNumberFormat="1" applyFont="1" applyFill="1" applyBorder="1" applyAlignment="1">
      <alignment horizontal="left" vertical="top"/>
    </xf>
    <xf numFmtId="10" fontId="7" fillId="6" borderId="0" xfId="3" applyNumberFormat="1" applyFont="1" applyFill="1" applyBorder="1" applyAlignment="1">
      <alignment horizontal="right" vertical="top" indent="1"/>
    </xf>
    <xf numFmtId="0" fontId="15" fillId="2" borderId="0" xfId="0" applyFont="1" applyFill="1" applyBorder="1" applyAlignment="1">
      <alignment horizontal="center" vertical="top" wrapText="1"/>
    </xf>
    <xf numFmtId="0" fontId="15" fillId="2" borderId="0" xfId="0" applyFont="1" applyFill="1" applyBorder="1" applyAlignment="1">
      <alignment horizontal="left" vertical="top" wrapText="1"/>
    </xf>
    <xf numFmtId="43" fontId="7" fillId="3" borderId="0" xfId="2" applyNumberFormat="1" applyFont="1" applyFill="1" applyBorder="1" applyAlignment="1">
      <alignment horizontal="left" vertical="top" indent="2"/>
    </xf>
    <xf numFmtId="170" fontId="7" fillId="2" borderId="1" xfId="0" applyNumberFormat="1" applyFont="1" applyFill="1" applyBorder="1" applyAlignment="1">
      <alignment horizontal="center" vertical="top"/>
    </xf>
    <xf numFmtId="170" fontId="7" fillId="2" borderId="0" xfId="0" applyNumberFormat="1" applyFont="1" applyFill="1" applyBorder="1" applyAlignment="1">
      <alignment horizontal="center" vertical="top"/>
    </xf>
    <xf numFmtId="10" fontId="7" fillId="3" borderId="0" xfId="3" applyNumberFormat="1" applyFont="1" applyFill="1" applyBorder="1" applyAlignment="1">
      <alignment horizontal="center" vertical="top"/>
    </xf>
    <xf numFmtId="0" fontId="7" fillId="3" borderId="1" xfId="0" applyFont="1" applyFill="1" applyBorder="1" applyAlignment="1">
      <alignment horizontal="center" vertical="top"/>
    </xf>
    <xf numFmtId="2" fontId="7" fillId="4" borderId="0" xfId="2" applyNumberFormat="1" applyFont="1" applyFill="1" applyBorder="1" applyAlignment="1">
      <alignment horizontal="right" vertical="top"/>
    </xf>
    <xf numFmtId="176" fontId="7" fillId="2" borderId="15" xfId="0" applyNumberFormat="1" applyFont="1" applyFill="1" applyBorder="1" applyAlignment="1">
      <alignment horizontal="right" vertical="top" indent="1"/>
    </xf>
    <xf numFmtId="176" fontId="7" fillId="2" borderId="15" xfId="0" applyNumberFormat="1" applyFont="1" applyFill="1" applyBorder="1" applyAlignment="1">
      <alignment horizontal="left" vertical="top"/>
    </xf>
    <xf numFmtId="176" fontId="7" fillId="2" borderId="10" xfId="0" applyNumberFormat="1" applyFont="1" applyFill="1" applyBorder="1" applyAlignment="1">
      <alignment horizontal="center" vertical="top"/>
    </xf>
    <xf numFmtId="176" fontId="7" fillId="3" borderId="14" xfId="2" applyNumberFormat="1" applyFont="1" applyFill="1" applyBorder="1" applyAlignment="1">
      <alignment horizontal="right" vertical="top"/>
    </xf>
    <xf numFmtId="176" fontId="7" fillId="4" borderId="15" xfId="2" applyNumberFormat="1" applyFont="1" applyFill="1" applyBorder="1" applyAlignment="1">
      <alignment horizontal="right" vertical="top"/>
    </xf>
    <xf numFmtId="176" fontId="7" fillId="4" borderId="14" xfId="2" applyNumberFormat="1" applyFont="1" applyFill="1" applyBorder="1" applyAlignment="1">
      <alignment horizontal="right" vertical="top"/>
    </xf>
    <xf numFmtId="176" fontId="7" fillId="3" borderId="16" xfId="2" applyNumberFormat="1" applyFont="1" applyFill="1" applyBorder="1" applyAlignment="1">
      <alignment horizontal="right" vertical="top"/>
    </xf>
    <xf numFmtId="176" fontId="7" fillId="4" borderId="0" xfId="2" applyNumberFormat="1" applyFont="1" applyFill="1" applyBorder="1" applyAlignment="1">
      <alignment horizontal="right" vertical="top"/>
    </xf>
    <xf numFmtId="176" fontId="7" fillId="3" borderId="0" xfId="2" applyNumberFormat="1" applyFont="1" applyFill="1" applyBorder="1" applyAlignment="1">
      <alignment horizontal="right" vertical="top"/>
    </xf>
    <xf numFmtId="0" fontId="8" fillId="6" borderId="0" xfId="0" applyFont="1" applyFill="1" applyBorder="1" applyAlignment="1">
      <alignment horizontal="left" vertical="top" indent="1"/>
    </xf>
    <xf numFmtId="165" fontId="8" fillId="2" borderId="0" xfId="0" applyNumberFormat="1" applyFont="1" applyFill="1" applyBorder="1" applyAlignment="1">
      <alignment horizontal="center" vertical="top"/>
    </xf>
    <xf numFmtId="0" fontId="8" fillId="2" borderId="0" xfId="0" applyFont="1" applyFill="1" applyBorder="1" applyAlignment="1">
      <alignment vertical="center"/>
    </xf>
    <xf numFmtId="167" fontId="8" fillId="6" borderId="0" xfId="2" applyNumberFormat="1" applyFont="1" applyFill="1" applyBorder="1" applyAlignment="1">
      <alignment horizontal="right" vertical="top"/>
    </xf>
    <xf numFmtId="171" fontId="8" fillId="6" borderId="0" xfId="0" applyNumberFormat="1" applyFont="1" applyFill="1" applyBorder="1" applyAlignment="1">
      <alignment vertical="top"/>
    </xf>
    <xf numFmtId="43" fontId="8" fillId="6" borderId="0" xfId="0" applyNumberFormat="1" applyFont="1" applyFill="1" applyBorder="1" applyAlignment="1">
      <alignment vertical="top"/>
    </xf>
    <xf numFmtId="167" fontId="8" fillId="5" borderId="0" xfId="2" applyNumberFormat="1" applyFont="1" applyFill="1" applyBorder="1" applyAlignment="1">
      <alignment horizontal="right" vertical="top"/>
    </xf>
    <xf numFmtId="0" fontId="8" fillId="6" borderId="0" xfId="0" applyFont="1" applyFill="1" applyBorder="1" applyAlignment="1">
      <alignment horizontal="center" vertical="top"/>
    </xf>
    <xf numFmtId="167" fontId="8" fillId="6" borderId="0" xfId="2" applyNumberFormat="1" applyFont="1" applyFill="1" applyBorder="1" applyAlignment="1">
      <alignment vertical="top"/>
    </xf>
    <xf numFmtId="0" fontId="7" fillId="2" borderId="0" xfId="0" applyFont="1" applyFill="1" applyBorder="1" applyAlignment="1">
      <alignment horizontal="center" vertical="top"/>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7" fillId="2" borderId="0" xfId="0" applyFont="1" applyFill="1" applyBorder="1" applyAlignment="1">
      <alignment horizontal="center" vertical="top"/>
    </xf>
    <xf numFmtId="0" fontId="7" fillId="0" borderId="0" xfId="0" applyFont="1" applyFill="1" applyBorder="1" applyAlignment="1">
      <alignment horizontal="center" vertical="top"/>
    </xf>
    <xf numFmtId="0" fontId="8" fillId="6" borderId="0" xfId="0" applyFont="1" applyFill="1" applyBorder="1" applyAlignment="1">
      <alignment horizontal="left" vertical="top"/>
    </xf>
    <xf numFmtId="0" fontId="7" fillId="4" borderId="0" xfId="0" applyFont="1" applyFill="1" applyBorder="1" applyAlignment="1">
      <alignment horizontal="left" vertical="top"/>
    </xf>
    <xf numFmtId="0" fontId="7" fillId="2" borderId="0" xfId="0" applyFont="1" applyFill="1" applyBorder="1" applyAlignment="1">
      <alignment horizontal="left" vertical="top" wrapText="1"/>
    </xf>
    <xf numFmtId="0" fontId="10" fillId="2" borderId="0" xfId="0" applyFont="1" applyFill="1" applyBorder="1" applyAlignment="1">
      <alignment horizontal="center" vertical="top"/>
    </xf>
    <xf numFmtId="0" fontId="6" fillId="2" borderId="0" xfId="5" applyFont="1" applyFill="1" applyBorder="1" applyAlignment="1">
      <alignment horizontal="left" vertical="top" wrapText="1"/>
    </xf>
    <xf numFmtId="0" fontId="7" fillId="2" borderId="0" xfId="0" applyFont="1" applyFill="1" applyBorder="1" applyAlignment="1">
      <alignment horizontal="left" vertical="top"/>
    </xf>
    <xf numFmtId="171" fontId="7" fillId="3" borderId="0" xfId="0" applyNumberFormat="1" applyFont="1" applyFill="1" applyBorder="1" applyAlignment="1">
      <alignment vertical="top"/>
    </xf>
    <xf numFmtId="171" fontId="7" fillId="2" borderId="1" xfId="0" applyNumberFormat="1" applyFont="1" applyFill="1" applyBorder="1" applyAlignment="1">
      <alignment vertical="top"/>
    </xf>
    <xf numFmtId="171" fontId="7" fillId="3" borderId="1" xfId="0" applyNumberFormat="1" applyFont="1" applyFill="1" applyBorder="1" applyAlignment="1">
      <alignment vertical="top"/>
    </xf>
    <xf numFmtId="171" fontId="7" fillId="3" borderId="0" xfId="2" applyNumberFormat="1" applyFont="1" applyFill="1" applyBorder="1" applyAlignment="1">
      <alignment horizontal="center" vertical="top"/>
    </xf>
    <xf numFmtId="171" fontId="7" fillId="4" borderId="4" xfId="2" applyNumberFormat="1" applyFont="1" applyFill="1" applyBorder="1" applyAlignment="1">
      <alignment horizontal="center"/>
    </xf>
    <xf numFmtId="171" fontId="7" fillId="4" borderId="4" xfId="2" applyNumberFormat="1" applyFont="1" applyFill="1" applyBorder="1" applyAlignment="1">
      <alignment horizontal="center" vertical="top"/>
    </xf>
    <xf numFmtId="0" fontId="7" fillId="2" borderId="0" xfId="0" applyFont="1" applyFill="1" applyBorder="1" applyAlignment="1">
      <alignment horizontal="right" vertical="top"/>
    </xf>
    <xf numFmtId="0" fontId="7" fillId="2" borderId="13" xfId="0" applyFont="1" applyFill="1" applyBorder="1" applyAlignment="1">
      <alignment horizontal="center" vertical="top"/>
    </xf>
    <xf numFmtId="10" fontId="7" fillId="3" borderId="0" xfId="3" applyNumberFormat="1" applyFont="1" applyFill="1" applyBorder="1" applyAlignment="1">
      <alignment horizontal="right" vertical="top" indent="1"/>
    </xf>
    <xf numFmtId="10" fontId="7" fillId="0" borderId="0" xfId="3" applyNumberFormat="1" applyFont="1" applyFill="1" applyBorder="1" applyAlignment="1">
      <alignment horizontal="center" vertical="top"/>
    </xf>
    <xf numFmtId="10" fontId="7" fillId="2" borderId="0" xfId="3" applyNumberFormat="1" applyFont="1" applyFill="1" applyBorder="1" applyAlignment="1">
      <alignment horizontal="right" vertical="top" indent="1"/>
    </xf>
    <xf numFmtId="0" fontId="7" fillId="2" borderId="0" xfId="0" quotePrefix="1" applyFont="1" applyFill="1" applyBorder="1" applyAlignment="1">
      <alignment horizontal="left" vertical="top"/>
    </xf>
    <xf numFmtId="10" fontId="7" fillId="5" borderId="0" xfId="3" applyNumberFormat="1" applyFont="1" applyFill="1" applyBorder="1" applyAlignment="1">
      <alignment horizontal="right" vertical="top" indent="1"/>
    </xf>
    <xf numFmtId="10" fontId="7" fillId="3" borderId="1" xfId="3" applyNumberFormat="1" applyFont="1" applyFill="1" applyBorder="1" applyAlignment="1">
      <alignment horizontal="right" vertical="top" indent="1"/>
    </xf>
    <xf numFmtId="10" fontId="7" fillId="2" borderId="1" xfId="0" applyNumberFormat="1" applyFont="1" applyFill="1" applyBorder="1" applyAlignment="1">
      <alignment horizontal="right" vertical="top" indent="1"/>
    </xf>
    <xf numFmtId="0" fontId="7" fillId="4" borderId="0" xfId="0" applyFont="1" applyFill="1" applyBorder="1" applyAlignment="1">
      <alignment horizontal="center" wrapText="1"/>
    </xf>
    <xf numFmtId="0" fontId="7" fillId="0" borderId="0" xfId="0" applyFont="1" applyFill="1" applyBorder="1" applyAlignment="1">
      <alignment horizontal="left" vertical="top"/>
    </xf>
    <xf numFmtId="171" fontId="7" fillId="4" borderId="11" xfId="2" applyNumberFormat="1" applyFont="1" applyFill="1" applyBorder="1" applyAlignment="1">
      <alignment horizontal="center" vertical="top"/>
    </xf>
    <xf numFmtId="171" fontId="7" fillId="4" borderId="0" xfId="2" applyNumberFormat="1" applyFont="1" applyFill="1" applyBorder="1" applyAlignment="1">
      <alignment horizontal="center" vertical="top"/>
    </xf>
    <xf numFmtId="171" fontId="7" fillId="3" borderId="11" xfId="2" applyNumberFormat="1" applyFont="1" applyFill="1" applyBorder="1" applyAlignment="1">
      <alignment horizontal="center" vertical="top"/>
    </xf>
    <xf numFmtId="171" fontId="7" fillId="0" borderId="0" xfId="2" applyNumberFormat="1" applyFont="1" applyFill="1" applyBorder="1" applyAlignment="1">
      <alignment horizontal="center" vertical="top"/>
    </xf>
    <xf numFmtId="171" fontId="7" fillId="2" borderId="0" xfId="0" applyNumberFormat="1" applyFont="1" applyFill="1" applyBorder="1" applyAlignment="1">
      <alignment horizontal="left" vertical="top"/>
    </xf>
    <xf numFmtId="171" fontId="7" fillId="4" borderId="0" xfId="0" applyNumberFormat="1" applyFont="1" applyFill="1" applyBorder="1" applyAlignment="1">
      <alignment horizontal="right" vertical="center"/>
    </xf>
    <xf numFmtId="171" fontId="7" fillId="3" borderId="0" xfId="0" applyNumberFormat="1" applyFont="1" applyFill="1" applyBorder="1" applyAlignment="1">
      <alignment horizontal="right" vertical="center"/>
    </xf>
    <xf numFmtId="171" fontId="7" fillId="4" borderId="1" xfId="0" applyNumberFormat="1" applyFont="1" applyFill="1" applyBorder="1" applyAlignment="1">
      <alignment horizontal="right" vertical="center"/>
    </xf>
    <xf numFmtId="171" fontId="7" fillId="4" borderId="11" xfId="0" applyNumberFormat="1" applyFont="1" applyFill="1" applyBorder="1" applyAlignment="1">
      <alignment horizontal="right" vertical="center"/>
    </xf>
    <xf numFmtId="171" fontId="7" fillId="4" borderId="0" xfId="0" applyNumberFormat="1" applyFont="1" applyFill="1" applyBorder="1" applyAlignment="1">
      <alignment horizontal="right" vertical="top" indent="1"/>
    </xf>
    <xf numFmtId="171" fontId="7" fillId="0" borderId="11" xfId="0" applyNumberFormat="1" applyFont="1" applyFill="1" applyBorder="1" applyAlignment="1">
      <alignment horizontal="right" vertical="top" indent="1"/>
    </xf>
    <xf numFmtId="171" fontId="7" fillId="4" borderId="0" xfId="0" applyNumberFormat="1" applyFont="1" applyFill="1" applyBorder="1" applyAlignment="1">
      <alignment horizontal="center" vertical="top"/>
    </xf>
    <xf numFmtId="171" fontId="7" fillId="4" borderId="11" xfId="0" applyNumberFormat="1" applyFont="1" applyFill="1" applyBorder="1" applyAlignment="1">
      <alignment horizontal="right" vertical="top" indent="1"/>
    </xf>
    <xf numFmtId="171" fontId="7" fillId="4" borderId="1" xfId="0" applyNumberFormat="1" applyFont="1" applyFill="1" applyBorder="1" applyAlignment="1">
      <alignment vertical="top"/>
    </xf>
    <xf numFmtId="171" fontId="7" fillId="4" borderId="4" xfId="0" applyNumberFormat="1" applyFont="1" applyFill="1" applyBorder="1" applyAlignment="1">
      <alignment horizontal="right" vertical="top" indent="1"/>
    </xf>
    <xf numFmtId="171" fontId="8" fillId="2" borderId="0" xfId="0" applyNumberFormat="1" applyFont="1" applyFill="1" applyBorder="1" applyAlignment="1">
      <alignment vertical="top"/>
    </xf>
    <xf numFmtId="171" fontId="7" fillId="2" borderId="4" xfId="0" applyNumberFormat="1" applyFont="1" applyFill="1" applyBorder="1" applyAlignment="1">
      <alignment vertical="top"/>
    </xf>
    <xf numFmtId="171" fontId="7" fillId="4" borderId="11" xfId="0" applyNumberFormat="1" applyFont="1" applyFill="1" applyBorder="1" applyAlignment="1">
      <alignment vertical="top"/>
    </xf>
    <xf numFmtId="171" fontId="7" fillId="2" borderId="0" xfId="2" applyNumberFormat="1" applyFont="1" applyFill="1" applyBorder="1" applyAlignment="1">
      <alignment horizontal="right" vertical="center"/>
    </xf>
    <xf numFmtId="171" fontId="7" fillId="2" borderId="11" xfId="2" applyNumberFormat="1" applyFont="1" applyFill="1" applyBorder="1" applyAlignment="1">
      <alignment horizontal="right" vertical="center"/>
    </xf>
    <xf numFmtId="171" fontId="7" fillId="2" borderId="11" xfId="2" applyNumberFormat="1" applyFont="1" applyFill="1" applyBorder="1" applyAlignment="1">
      <alignment horizontal="right" vertical="top" indent="1"/>
    </xf>
    <xf numFmtId="171" fontId="7" fillId="4" borderId="1" xfId="0" applyNumberFormat="1" applyFont="1" applyFill="1" applyBorder="1" applyAlignment="1">
      <alignment horizontal="right" vertical="top" indent="1"/>
    </xf>
    <xf numFmtId="171" fontId="7" fillId="2" borderId="4" xfId="2" applyNumberFormat="1" applyFont="1" applyFill="1" applyBorder="1" applyAlignment="1">
      <alignment horizontal="right" vertical="top" indent="1"/>
    </xf>
    <xf numFmtId="177" fontId="7" fillId="2" borderId="0" xfId="2" applyNumberFormat="1" applyFont="1" applyFill="1" applyBorder="1" applyAlignment="1">
      <alignment vertical="top"/>
    </xf>
    <xf numFmtId="177" fontId="7" fillId="2" borderId="0" xfId="0" applyNumberFormat="1" applyFont="1" applyFill="1" applyBorder="1" applyAlignment="1">
      <alignment horizontal="left" vertical="top"/>
    </xf>
    <xf numFmtId="177" fontId="7" fillId="2" borderId="0" xfId="2" applyNumberFormat="1" applyFont="1" applyFill="1" applyBorder="1" applyAlignment="1">
      <alignment horizontal="left" vertical="top"/>
    </xf>
    <xf numFmtId="177" fontId="7" fillId="2" borderId="11" xfId="2" applyNumberFormat="1" applyFont="1" applyFill="1" applyBorder="1" applyAlignment="1">
      <alignment horizontal="left" vertical="top"/>
    </xf>
    <xf numFmtId="177" fontId="7" fillId="2" borderId="3" xfId="2" applyNumberFormat="1" applyFont="1" applyFill="1" applyBorder="1" applyAlignment="1">
      <alignment vertical="top"/>
    </xf>
    <xf numFmtId="10" fontId="7" fillId="5" borderId="0" xfId="3" applyNumberFormat="1" applyFont="1" applyFill="1" applyBorder="1" applyAlignment="1">
      <alignment vertical="top"/>
    </xf>
    <xf numFmtId="171" fontId="7" fillId="3" borderId="0" xfId="2" applyNumberFormat="1" applyFont="1" applyFill="1" applyBorder="1" applyAlignment="1">
      <alignment horizontal="right" vertical="top"/>
    </xf>
    <xf numFmtId="171" fontId="7" fillId="4" borderId="0" xfId="2" applyNumberFormat="1" applyFont="1" applyFill="1" applyBorder="1" applyAlignment="1">
      <alignment horizontal="right" vertical="top"/>
    </xf>
    <xf numFmtId="171" fontId="7" fillId="3" borderId="1" xfId="2" applyNumberFormat="1" applyFont="1" applyFill="1" applyBorder="1" applyAlignment="1">
      <alignment horizontal="right" vertical="top"/>
    </xf>
    <xf numFmtId="171" fontId="7" fillId="2" borderId="1" xfId="0" applyNumberFormat="1" applyFont="1" applyFill="1" applyBorder="1" applyAlignment="1">
      <alignment horizontal="left" vertical="top"/>
    </xf>
    <xf numFmtId="171" fontId="7" fillId="4" borderId="7" xfId="2" applyNumberFormat="1" applyFont="1" applyFill="1" applyBorder="1" applyAlignment="1">
      <alignment horizontal="right" vertical="top"/>
    </xf>
    <xf numFmtId="171" fontId="7" fillId="4" borderId="14" xfId="2" applyNumberFormat="1" applyFont="1" applyFill="1" applyBorder="1" applyAlignment="1">
      <alignment horizontal="right" vertical="top"/>
    </xf>
    <xf numFmtId="171" fontId="7" fillId="4" borderId="15" xfId="2" applyNumberFormat="1" applyFont="1" applyFill="1" applyBorder="1" applyAlignment="1">
      <alignment horizontal="right" vertical="top"/>
    </xf>
    <xf numFmtId="171" fontId="7" fillId="4" borderId="16" xfId="2" applyNumberFormat="1" applyFont="1" applyFill="1" applyBorder="1" applyAlignment="1">
      <alignment horizontal="right" vertical="top"/>
    </xf>
    <xf numFmtId="171" fontId="7" fillId="4" borderId="9" xfId="2" applyNumberFormat="1" applyFont="1" applyFill="1" applyBorder="1" applyAlignment="1">
      <alignment horizontal="right" vertical="top"/>
    </xf>
    <xf numFmtId="177" fontId="7" fillId="3" borderId="14" xfId="2" applyNumberFormat="1" applyFont="1" applyFill="1" applyBorder="1" applyAlignment="1">
      <alignment horizontal="right" vertical="top"/>
    </xf>
    <xf numFmtId="177" fontId="7" fillId="4" borderId="15" xfId="2" applyNumberFormat="1" applyFont="1" applyFill="1" applyBorder="1" applyAlignment="1">
      <alignment horizontal="right" vertical="top"/>
    </xf>
    <xf numFmtId="177" fontId="7" fillId="4" borderId="14" xfId="2" applyNumberFormat="1" applyFont="1" applyFill="1" applyBorder="1" applyAlignment="1">
      <alignment horizontal="right" vertical="top"/>
    </xf>
    <xf numFmtId="177" fontId="7" fillId="3" borderId="16" xfId="2" applyNumberFormat="1" applyFont="1" applyFill="1" applyBorder="1" applyAlignment="1">
      <alignment horizontal="right" vertical="top"/>
    </xf>
    <xf numFmtId="177" fontId="7" fillId="2" borderId="14" xfId="0" applyNumberFormat="1" applyFont="1" applyFill="1" applyBorder="1" applyAlignment="1">
      <alignment horizontal="left" vertical="top"/>
    </xf>
    <xf numFmtId="177" fontId="7" fillId="3" borderId="14" xfId="2" applyNumberFormat="1" applyFont="1" applyFill="1" applyBorder="1" applyAlignment="1">
      <alignment horizontal="left" vertical="top"/>
    </xf>
    <xf numFmtId="177" fontId="7" fillId="2" borderId="16" xfId="0" applyNumberFormat="1" applyFont="1" applyFill="1" applyBorder="1" applyAlignment="1">
      <alignment horizontal="left" vertical="top"/>
    </xf>
    <xf numFmtId="177" fontId="7" fillId="4" borderId="16" xfId="2" applyNumberFormat="1" applyFont="1" applyFill="1" applyBorder="1" applyAlignment="1">
      <alignment horizontal="right" vertical="top"/>
    </xf>
    <xf numFmtId="171" fontId="7" fillId="3" borderId="15" xfId="2" applyNumberFormat="1" applyFont="1" applyFill="1" applyBorder="1" applyAlignment="1">
      <alignment horizontal="center" vertical="top"/>
    </xf>
    <xf numFmtId="171" fontId="7" fillId="6" borderId="10" xfId="2" applyNumberFormat="1" applyFont="1" applyFill="1" applyBorder="1" applyAlignment="1">
      <alignment horizontal="center" vertical="top"/>
    </xf>
    <xf numFmtId="171" fontId="7" fillId="2" borderId="0" xfId="2" applyNumberFormat="1" applyFont="1" applyFill="1" applyBorder="1" applyAlignment="1">
      <alignment horizontal="center"/>
    </xf>
    <xf numFmtId="171" fontId="7" fillId="4" borderId="18" xfId="2" applyNumberFormat="1" applyFont="1" applyFill="1" applyBorder="1" applyAlignment="1">
      <alignment horizontal="right" vertical="top"/>
    </xf>
    <xf numFmtId="171" fontId="7" fillId="4" borderId="8" xfId="2" applyNumberFormat="1" applyFont="1" applyFill="1" applyBorder="1" applyAlignment="1">
      <alignment horizontal="right" vertical="top" indent="1"/>
    </xf>
    <xf numFmtId="171" fontId="7" fillId="5" borderId="14" xfId="2" applyNumberFormat="1" applyFont="1" applyFill="1" applyBorder="1" applyAlignment="1">
      <alignment horizontal="center" vertical="top"/>
    </xf>
    <xf numFmtId="171" fontId="7" fillId="2" borderId="14" xfId="2" applyNumberFormat="1" applyFont="1" applyFill="1" applyBorder="1" applyAlignment="1">
      <alignment horizontal="center" vertical="top"/>
    </xf>
    <xf numFmtId="171" fontId="7" fillId="2" borderId="15" xfId="2" applyNumberFormat="1" applyFont="1" applyFill="1" applyBorder="1" applyAlignment="1">
      <alignment horizontal="center" vertical="top"/>
    </xf>
    <xf numFmtId="171" fontId="7" fillId="2" borderId="16" xfId="2" applyNumberFormat="1" applyFont="1" applyFill="1" applyBorder="1" applyAlignment="1">
      <alignment horizontal="center" vertical="top"/>
    </xf>
    <xf numFmtId="171" fontId="7" fillId="2" borderId="0" xfId="0" applyNumberFormat="1" applyFont="1" applyFill="1" applyBorder="1" applyAlignment="1">
      <alignment horizontal="center" vertical="top"/>
    </xf>
    <xf numFmtId="171" fontId="7" fillId="2" borderId="0" xfId="0" applyNumberFormat="1" applyFont="1" applyFill="1" applyBorder="1" applyAlignment="1">
      <alignment horizontal="right" vertical="top"/>
    </xf>
    <xf numFmtId="171" fontId="7" fillId="3" borderId="14" xfId="2" applyNumberFormat="1" applyFont="1" applyFill="1" applyBorder="1" applyAlignment="1">
      <alignment horizontal="right" vertical="top"/>
    </xf>
    <xf numFmtId="171" fontId="7" fillId="3" borderId="16" xfId="2" applyNumberFormat="1" applyFont="1" applyFill="1" applyBorder="1" applyAlignment="1">
      <alignment horizontal="right" vertical="top"/>
    </xf>
    <xf numFmtId="171" fontId="7" fillId="4" borderId="17" xfId="2" applyNumberFormat="1" applyFont="1" applyFill="1" applyBorder="1" applyAlignment="1">
      <alignment horizontal="right" vertical="top"/>
    </xf>
    <xf numFmtId="171" fontId="7" fillId="3" borderId="17" xfId="2" applyNumberFormat="1" applyFont="1" applyFill="1" applyBorder="1" applyAlignment="1">
      <alignment horizontal="right" vertical="top"/>
    </xf>
    <xf numFmtId="178" fontId="7" fillId="4" borderId="14" xfId="2" applyNumberFormat="1" applyFont="1" applyFill="1" applyBorder="1" applyAlignment="1">
      <alignment horizontal="right" vertical="top" indent="1"/>
    </xf>
    <xf numFmtId="178" fontId="7" fillId="4" borderId="15" xfId="2" applyNumberFormat="1" applyFont="1" applyFill="1" applyBorder="1" applyAlignment="1">
      <alignment horizontal="right" vertical="top" indent="1"/>
    </xf>
    <xf numFmtId="178" fontId="7" fillId="4" borderId="16" xfId="2" applyNumberFormat="1" applyFont="1" applyFill="1" applyBorder="1" applyAlignment="1">
      <alignment horizontal="right" vertical="top" indent="1"/>
    </xf>
    <xf numFmtId="10" fontId="7" fillId="0" borderId="0" xfId="0" applyNumberFormat="1" applyFont="1" applyFill="1" applyBorder="1" applyAlignment="1">
      <alignment horizontal="right" vertical="top" indent="1"/>
    </xf>
    <xf numFmtId="43" fontId="7" fillId="2" borderId="0" xfId="2" applyNumberFormat="1" applyFont="1" applyFill="1" applyBorder="1" applyAlignment="1">
      <alignment horizontal="center" vertical="top"/>
    </xf>
    <xf numFmtId="10" fontId="7" fillId="2" borderId="0" xfId="0" applyNumberFormat="1" applyFont="1" applyFill="1" applyBorder="1" applyAlignment="1">
      <alignment horizontal="right" vertical="top" indent="1"/>
    </xf>
    <xf numFmtId="0" fontId="7" fillId="2" borderId="0" xfId="0" quotePrefix="1" applyFont="1" applyFill="1" applyBorder="1" applyAlignment="1">
      <alignment horizontal="left" vertical="top" wrapText="1"/>
    </xf>
    <xf numFmtId="10" fontId="7" fillId="2" borderId="13" xfId="3" applyNumberFormat="1" applyFont="1" applyFill="1" applyBorder="1" applyAlignment="1">
      <alignment horizontal="right" vertical="top" indent="1"/>
    </xf>
    <xf numFmtId="0" fontId="7" fillId="2" borderId="0" xfId="0" applyFont="1" applyFill="1" applyBorder="1" applyAlignment="1">
      <alignment horizontal="left" wrapText="1"/>
    </xf>
    <xf numFmtId="0" fontId="7" fillId="2" borderId="0" xfId="0" applyFont="1" applyFill="1" applyBorder="1" applyAlignment="1">
      <alignment horizontal="right" vertical="top" indent="1"/>
    </xf>
    <xf numFmtId="10" fontId="7" fillId="4" borderId="0" xfId="3" applyNumberFormat="1" applyFont="1" applyFill="1" applyBorder="1" applyAlignment="1">
      <alignment horizontal="right" vertical="top" indent="1"/>
    </xf>
    <xf numFmtId="10" fontId="7" fillId="0" borderId="0" xfId="3" applyNumberFormat="1" applyFont="1" applyFill="1" applyBorder="1" applyAlignment="1">
      <alignment horizontal="right" vertical="top" indent="1"/>
    </xf>
    <xf numFmtId="166" fontId="7" fillId="2" borderId="0" xfId="0" applyNumberFormat="1" applyFont="1" applyFill="1" applyBorder="1" applyAlignment="1">
      <alignment horizontal="right" vertical="top" indent="1"/>
    </xf>
    <xf numFmtId="43" fontId="7" fillId="2" borderId="0" xfId="1" applyFont="1" applyFill="1" applyBorder="1" applyAlignment="1">
      <alignment horizontal="left" vertical="top"/>
    </xf>
    <xf numFmtId="43" fontId="7" fillId="2" borderId="1" xfId="2" applyNumberFormat="1" applyFont="1" applyFill="1" applyBorder="1" applyAlignment="1">
      <alignment horizontal="center" vertical="top"/>
    </xf>
    <xf numFmtId="171" fontId="7" fillId="2" borderId="0" xfId="2" applyNumberFormat="1" applyFont="1" applyFill="1" applyBorder="1" applyAlignment="1">
      <alignment horizontal="right" vertical="top"/>
    </xf>
    <xf numFmtId="171" fontId="7" fillId="2" borderId="0" xfId="0" applyNumberFormat="1" applyFont="1" applyFill="1" applyBorder="1" applyAlignment="1">
      <alignment horizontal="right"/>
    </xf>
    <xf numFmtId="171" fontId="7" fillId="4" borderId="1" xfId="2" applyNumberFormat="1" applyFont="1" applyFill="1" applyBorder="1" applyAlignment="1">
      <alignment horizontal="right" vertical="top"/>
    </xf>
    <xf numFmtId="171" fontId="7" fillId="2" borderId="11" xfId="2" applyNumberFormat="1" applyFont="1" applyFill="1" applyBorder="1" applyAlignment="1">
      <alignment horizontal="right" vertical="top"/>
    </xf>
    <xf numFmtId="171" fontId="7" fillId="2" borderId="21" xfId="2" applyNumberFormat="1" applyFont="1" applyFill="1" applyBorder="1" applyAlignment="1">
      <alignment horizontal="center" vertical="top"/>
    </xf>
    <xf numFmtId="171" fontId="7" fillId="2" borderId="0" xfId="2" applyNumberFormat="1" applyFont="1" applyFill="1" applyBorder="1" applyAlignment="1">
      <alignment horizontal="center" vertical="top"/>
    </xf>
    <xf numFmtId="171" fontId="7" fillId="2" borderId="0" xfId="2" applyNumberFormat="1" applyFont="1" applyFill="1" applyBorder="1" applyAlignment="1">
      <alignment horizontal="left" vertical="top"/>
    </xf>
    <xf numFmtId="171" fontId="7" fillId="2" borderId="11" xfId="2" applyNumberFormat="1" applyFont="1" applyFill="1" applyBorder="1" applyAlignment="1">
      <alignment horizontal="center" vertical="top"/>
    </xf>
    <xf numFmtId="171" fontId="7" fillId="6" borderId="4" xfId="2" applyNumberFormat="1" applyFont="1" applyFill="1" applyBorder="1" applyAlignment="1">
      <alignment horizontal="center" vertical="top"/>
    </xf>
    <xf numFmtId="171" fontId="7" fillId="5" borderId="0" xfId="2" applyNumberFormat="1" applyFont="1" applyFill="1" applyBorder="1" applyAlignment="1">
      <alignment horizontal="center" vertical="top"/>
    </xf>
    <xf numFmtId="171" fontId="7" fillId="2" borderId="1" xfId="2" applyNumberFormat="1" applyFont="1" applyFill="1" applyBorder="1" applyAlignment="1">
      <alignment horizontal="right" vertical="top"/>
    </xf>
    <xf numFmtId="0" fontId="7" fillId="3" borderId="0" xfId="0" applyFont="1" applyFill="1" applyBorder="1" applyAlignment="1">
      <alignment horizontal="center" vertical="top"/>
    </xf>
    <xf numFmtId="0" fontId="7" fillId="2" borderId="14" xfId="0" applyFont="1" applyFill="1" applyBorder="1" applyAlignment="1">
      <alignment horizontal="left" vertical="top"/>
    </xf>
    <xf numFmtId="0" fontId="10" fillId="2" borderId="0" xfId="0" applyFont="1" applyFill="1" applyBorder="1" applyAlignment="1">
      <alignment horizontal="left" wrapText="1"/>
    </xf>
    <xf numFmtId="0" fontId="10" fillId="2" borderId="11" xfId="0" applyFont="1" applyFill="1" applyBorder="1" applyAlignment="1">
      <alignment horizontal="center" wrapText="1"/>
    </xf>
    <xf numFmtId="174" fontId="7" fillId="0" borderId="0" xfId="1" applyNumberFormat="1" applyFont="1" applyFill="1" applyBorder="1" applyAlignment="1">
      <alignment horizontal="right" vertical="top" indent="1"/>
    </xf>
    <xf numFmtId="0" fontId="10" fillId="2" borderId="0" xfId="0" applyFont="1" applyFill="1" applyBorder="1" applyAlignment="1">
      <alignment horizontal="left" vertical="top"/>
    </xf>
    <xf numFmtId="0" fontId="11" fillId="2" borderId="0" xfId="0" applyFont="1" applyFill="1" applyBorder="1" applyAlignment="1">
      <alignment horizontal="center" vertical="top"/>
    </xf>
    <xf numFmtId="174" fontId="7" fillId="6" borderId="0" xfId="3" applyNumberFormat="1" applyFont="1" applyFill="1" applyBorder="1" applyAlignment="1">
      <alignment horizontal="right" vertical="top"/>
    </xf>
    <xf numFmtId="43" fontId="7" fillId="6" borderId="0" xfId="1" applyFont="1" applyFill="1" applyBorder="1" applyAlignment="1">
      <alignment horizontal="right" vertical="top"/>
    </xf>
    <xf numFmtId="171" fontId="10" fillId="4" borderId="0" xfId="2" applyNumberFormat="1" applyFont="1" applyFill="1" applyBorder="1" applyAlignment="1">
      <alignment horizontal="right" vertical="top"/>
    </xf>
    <xf numFmtId="171" fontId="7" fillId="4" borderId="11" xfId="2" applyNumberFormat="1" applyFont="1" applyFill="1" applyBorder="1" applyAlignment="1">
      <alignment horizontal="right" vertical="top"/>
    </xf>
    <xf numFmtId="171" fontId="10" fillId="4" borderId="0" xfId="2" applyNumberFormat="1" applyFont="1" applyFill="1" applyBorder="1" applyAlignment="1">
      <alignment horizontal="center" vertical="top"/>
    </xf>
    <xf numFmtId="177" fontId="7" fillId="5" borderId="16" xfId="0" applyNumberFormat="1" applyFont="1" applyFill="1" applyBorder="1" applyAlignment="1">
      <alignment horizontal="center" vertical="top"/>
    </xf>
    <xf numFmtId="177" fontId="7" fillId="5" borderId="16" xfId="2" applyNumberFormat="1" applyFont="1" applyFill="1" applyBorder="1" applyAlignment="1">
      <alignment horizontal="center" vertical="top"/>
    </xf>
    <xf numFmtId="177" fontId="7" fillId="2" borderId="16" xfId="0" applyNumberFormat="1" applyFont="1" applyFill="1" applyBorder="1" applyAlignment="1">
      <alignment horizontal="center" vertical="top"/>
    </xf>
    <xf numFmtId="0" fontId="6" fillId="2" borderId="0" xfId="5" applyFont="1" applyFill="1" applyBorder="1" applyAlignment="1">
      <alignment horizontal="left" vertical="top"/>
    </xf>
    <xf numFmtId="0" fontId="7" fillId="2" borderId="0" xfId="5" applyFont="1" applyFill="1" applyBorder="1" applyAlignment="1">
      <alignment horizontal="right" vertical="top"/>
    </xf>
    <xf numFmtId="0" fontId="8" fillId="2" borderId="0" xfId="5" applyFont="1" applyFill="1" applyBorder="1" applyAlignment="1">
      <alignment horizontal="center" vertical="top"/>
    </xf>
    <xf numFmtId="0" fontId="6" fillId="2" borderId="0" xfId="5" applyFont="1" applyFill="1" applyBorder="1" applyAlignment="1">
      <alignment horizontal="center" vertical="top"/>
    </xf>
    <xf numFmtId="0" fontId="6" fillId="2" borderId="0" xfId="5" quotePrefix="1" applyFont="1" applyFill="1" applyBorder="1" applyAlignment="1">
      <alignment horizontal="left" vertical="top" wrapText="1"/>
    </xf>
    <xf numFmtId="0" fontId="19" fillId="2" borderId="0" xfId="5" applyFont="1" applyFill="1" applyBorder="1" applyAlignment="1">
      <alignment horizontal="left" vertical="top" wrapText="1"/>
    </xf>
    <xf numFmtId="0" fontId="19" fillId="2" borderId="0" xfId="5" applyFont="1" applyFill="1" applyBorder="1" applyAlignment="1">
      <alignment horizontal="center" vertical="top" wrapText="1"/>
    </xf>
    <xf numFmtId="0" fontId="19" fillId="2" borderId="0" xfId="5" applyFont="1" applyFill="1" applyBorder="1" applyAlignment="1">
      <alignment horizontal="center" vertical="top"/>
    </xf>
    <xf numFmtId="0" fontId="6" fillId="2" borderId="1" xfId="5" applyFont="1" applyFill="1" applyBorder="1" applyAlignment="1">
      <alignment horizontal="center" vertical="top"/>
    </xf>
    <xf numFmtId="0" fontId="19" fillId="2" borderId="1" xfId="5" applyFont="1" applyFill="1" applyBorder="1" applyAlignment="1">
      <alignment horizontal="left" vertical="top"/>
    </xf>
    <xf numFmtId="0" fontId="19" fillId="2" borderId="0" xfId="5" applyFont="1" applyFill="1" applyBorder="1" applyAlignment="1">
      <alignment horizontal="left" vertical="top"/>
    </xf>
    <xf numFmtId="0" fontId="19" fillId="2" borderId="1" xfId="5" applyFont="1" applyFill="1" applyBorder="1" applyAlignment="1">
      <alignment horizontal="center" vertical="top"/>
    </xf>
    <xf numFmtId="0" fontId="6" fillId="2" borderId="0" xfId="5" applyFont="1" applyFill="1" applyBorder="1" applyAlignment="1">
      <alignment horizontal="center" vertical="center"/>
    </xf>
    <xf numFmtId="0" fontId="6" fillId="2" borderId="0" xfId="5" applyFont="1" applyFill="1" applyBorder="1" applyAlignment="1">
      <alignment horizontal="left" vertical="center"/>
    </xf>
    <xf numFmtId="10" fontId="6" fillId="5" borderId="0" xfId="3" applyNumberFormat="1" applyFont="1" applyFill="1" applyBorder="1" applyAlignment="1">
      <alignment horizontal="right" vertical="center"/>
    </xf>
    <xf numFmtId="10" fontId="6" fillId="5" borderId="1" xfId="3" applyNumberFormat="1" applyFont="1" applyFill="1" applyBorder="1" applyAlignment="1">
      <alignment horizontal="right" vertical="center"/>
    </xf>
    <xf numFmtId="10" fontId="6" fillId="2" borderId="0" xfId="3" applyNumberFormat="1" applyFont="1" applyFill="1" applyBorder="1" applyAlignment="1">
      <alignment horizontal="right" vertical="center"/>
    </xf>
    <xf numFmtId="10" fontId="6" fillId="2" borderId="0" xfId="5" applyNumberFormat="1" applyFont="1" applyFill="1" applyBorder="1" applyAlignment="1">
      <alignment horizontal="right" vertical="center"/>
    </xf>
    <xf numFmtId="0" fontId="6" fillId="0" borderId="0" xfId="5" applyFont="1"/>
    <xf numFmtId="0" fontId="20" fillId="2" borderId="0" xfId="4" applyFont="1" applyFill="1" applyBorder="1" applyAlignment="1">
      <alignment horizontal="left" vertical="center"/>
    </xf>
    <xf numFmtId="10" fontId="7" fillId="0" borderId="1" xfId="3" applyNumberFormat="1" applyFont="1" applyFill="1" applyBorder="1" applyAlignment="1">
      <alignment horizontal="right" vertical="top" indent="1"/>
    </xf>
    <xf numFmtId="10" fontId="10" fillId="0" borderId="0" xfId="0" applyNumberFormat="1" applyFont="1" applyFill="1" applyBorder="1" applyAlignment="1">
      <alignment horizontal="right" vertical="top" indent="1"/>
    </xf>
    <xf numFmtId="10" fontId="7" fillId="3" borderId="0" xfId="0" applyNumberFormat="1" applyFont="1" applyFill="1" applyBorder="1" applyAlignment="1">
      <alignment horizontal="right" vertical="top" indent="1"/>
    </xf>
    <xf numFmtId="0" fontId="10" fillId="2" borderId="1" xfId="0" applyFont="1" applyFill="1" applyBorder="1" applyAlignment="1">
      <alignment horizontal="center"/>
    </xf>
    <xf numFmtId="0" fontId="10" fillId="0" borderId="1" xfId="0" applyFont="1" applyFill="1" applyBorder="1" applyAlignment="1">
      <alignment horizontal="center" wrapText="1"/>
    </xf>
    <xf numFmtId="6" fontId="10" fillId="0" borderId="1" xfId="0" applyNumberFormat="1" applyFont="1" applyFill="1" applyBorder="1" applyAlignment="1">
      <alignment horizontal="center" wrapText="1"/>
    </xf>
    <xf numFmtId="10" fontId="7" fillId="2" borderId="11" xfId="3" applyNumberFormat="1" applyFont="1" applyFill="1" applyBorder="1" applyAlignment="1">
      <alignment horizontal="right" vertical="top" indent="1"/>
    </xf>
    <xf numFmtId="0" fontId="10" fillId="2" borderId="1" xfId="0" applyFont="1" applyFill="1" applyBorder="1" applyAlignment="1">
      <alignment horizontal="left"/>
    </xf>
    <xf numFmtId="0" fontId="7" fillId="0" borderId="1" xfId="0" applyFont="1" applyFill="1" applyBorder="1" applyAlignment="1">
      <alignment horizontal="center" wrapText="1"/>
    </xf>
    <xf numFmtId="170" fontId="7" fillId="3" borderId="0" xfId="0" applyNumberFormat="1" applyFont="1" applyFill="1" applyBorder="1" applyAlignment="1">
      <alignment horizontal="right" vertical="top"/>
    </xf>
    <xf numFmtId="170" fontId="7" fillId="4" borderId="0" xfId="0" applyNumberFormat="1" applyFont="1" applyFill="1" applyBorder="1" applyAlignment="1">
      <alignment horizontal="right" vertical="top"/>
    </xf>
    <xf numFmtId="170" fontId="7" fillId="3" borderId="0" xfId="0" applyNumberFormat="1" applyFont="1" applyFill="1" applyBorder="1" applyAlignment="1">
      <alignment horizontal="right" vertical="top" indent="1"/>
    </xf>
    <xf numFmtId="170" fontId="7" fillId="4" borderId="0" xfId="0" applyNumberFormat="1" applyFont="1" applyFill="1" applyBorder="1" applyAlignment="1">
      <alignment horizontal="right" vertical="top" indent="1"/>
    </xf>
    <xf numFmtId="170" fontId="7" fillId="4" borderId="11" xfId="0" applyNumberFormat="1" applyFont="1" applyFill="1" applyBorder="1" applyAlignment="1">
      <alignment horizontal="right" vertical="top"/>
    </xf>
    <xf numFmtId="170" fontId="7" fillId="4" borderId="11" xfId="0" applyNumberFormat="1" applyFont="1" applyFill="1" applyBorder="1" applyAlignment="1">
      <alignment horizontal="right" vertical="top" indent="1"/>
    </xf>
    <xf numFmtId="0" fontId="7" fillId="2" borderId="0" xfId="0" applyFont="1" applyFill="1" applyBorder="1" applyAlignment="1">
      <alignment horizontal="right" vertical="top" wrapText="1" indent="1"/>
    </xf>
    <xf numFmtId="0" fontId="7" fillId="2" borderId="0" xfId="0" applyFont="1" applyFill="1" applyBorder="1" applyAlignment="1">
      <alignment horizontal="right" vertical="top" wrapText="1" indent="2"/>
    </xf>
    <xf numFmtId="0" fontId="7" fillId="2" borderId="1" xfId="0" applyFont="1" applyFill="1" applyBorder="1" applyAlignment="1">
      <alignment vertical="top" wrapText="1"/>
    </xf>
    <xf numFmtId="170" fontId="7" fillId="3" borderId="1" xfId="0" applyNumberFormat="1" applyFont="1" applyFill="1" applyBorder="1" applyAlignment="1">
      <alignment horizontal="right" vertical="top"/>
    </xf>
    <xf numFmtId="0" fontId="7" fillId="2" borderId="1" xfId="0" applyFont="1" applyFill="1" applyBorder="1" applyAlignment="1">
      <alignment horizontal="right" vertical="top" wrapText="1" indent="1"/>
    </xf>
    <xf numFmtId="0" fontId="7" fillId="2" borderId="1" xfId="0" applyFont="1" applyFill="1" applyBorder="1" applyAlignment="1">
      <alignment horizontal="right" vertical="top" wrapText="1" indent="2"/>
    </xf>
    <xf numFmtId="173" fontId="7" fillId="5" borderId="0" xfId="3" applyNumberFormat="1" applyFont="1" applyFill="1" applyBorder="1" applyAlignment="1">
      <alignment horizontal="right" vertical="top" indent="1"/>
    </xf>
    <xf numFmtId="173" fontId="7" fillId="3" borderId="0" xfId="3" applyNumberFormat="1" applyFont="1" applyFill="1" applyBorder="1" applyAlignment="1">
      <alignment horizontal="right" vertical="top" indent="1"/>
    </xf>
    <xf numFmtId="173" fontId="7" fillId="6" borderId="0" xfId="3" applyNumberFormat="1" applyFont="1" applyFill="1" applyBorder="1" applyAlignment="1">
      <alignment horizontal="right" vertical="top" indent="1"/>
    </xf>
    <xf numFmtId="173" fontId="7" fillId="6" borderId="0" xfId="0" applyNumberFormat="1" applyFont="1" applyFill="1" applyBorder="1" applyAlignment="1">
      <alignment horizontal="left" vertical="top"/>
    </xf>
    <xf numFmtId="169" fontId="7" fillId="2" borderId="0" xfId="0" applyNumberFormat="1" applyFont="1" applyFill="1" applyBorder="1" applyAlignment="1">
      <alignment horizontal="left" vertical="top"/>
    </xf>
    <xf numFmtId="10" fontId="7" fillId="5" borderId="0" xfId="3" applyNumberFormat="1" applyFont="1" applyFill="1" applyBorder="1" applyAlignment="1">
      <alignment horizontal="center" wrapText="1"/>
    </xf>
    <xf numFmtId="10" fontId="7" fillId="5" borderId="0" xfId="3" applyNumberFormat="1" applyFont="1" applyFill="1" applyBorder="1" applyAlignment="1">
      <alignment horizontal="center" vertical="center"/>
    </xf>
    <xf numFmtId="0" fontId="8" fillId="6" borderId="0" xfId="0" applyFont="1" applyFill="1" applyBorder="1" applyAlignment="1">
      <alignment horizontal="center" vertical="center"/>
    </xf>
    <xf numFmtId="10" fontId="8" fillId="5" borderId="0" xfId="3" applyNumberFormat="1" applyFont="1" applyFill="1" applyBorder="1" applyAlignment="1">
      <alignment horizontal="center" wrapText="1"/>
    </xf>
    <xf numFmtId="169" fontId="8" fillId="2" borderId="0" xfId="0" applyNumberFormat="1" applyFont="1" applyFill="1" applyBorder="1" applyAlignment="1">
      <alignment horizontal="left" vertical="top"/>
    </xf>
    <xf numFmtId="0" fontId="8" fillId="2" borderId="0" xfId="0" applyFont="1" applyFill="1" applyBorder="1" applyAlignment="1">
      <alignment horizontal="center" vertical="center"/>
    </xf>
    <xf numFmtId="10" fontId="8" fillId="2" borderId="0" xfId="3" applyNumberFormat="1" applyFont="1" applyFill="1" applyBorder="1" applyAlignment="1">
      <alignment horizontal="center" vertical="center"/>
    </xf>
    <xf numFmtId="0" fontId="8" fillId="0" borderId="0" xfId="0" applyFont="1" applyFill="1" applyBorder="1" applyAlignment="1">
      <alignment horizontal="left" vertical="top"/>
    </xf>
    <xf numFmtId="10" fontId="8" fillId="2" borderId="0" xfId="3" applyNumberFormat="1" applyFont="1" applyFill="1" applyBorder="1" applyAlignment="1">
      <alignment horizontal="center" wrapText="1"/>
    </xf>
    <xf numFmtId="10" fontId="8" fillId="0" borderId="0" xfId="3" applyNumberFormat="1" applyFont="1" applyFill="1" applyBorder="1" applyAlignment="1">
      <alignment horizontal="center" vertical="center"/>
    </xf>
    <xf numFmtId="0" fontId="8" fillId="2" borderId="1" xfId="0" applyFont="1" applyFill="1" applyBorder="1" applyAlignment="1">
      <alignment horizontal="center" vertical="top"/>
    </xf>
    <xf numFmtId="0" fontId="7" fillId="2" borderId="2" xfId="0" applyFont="1" applyFill="1" applyBorder="1" applyAlignment="1">
      <alignment horizontal="left" vertical="top"/>
    </xf>
    <xf numFmtId="0" fontId="7" fillId="0" borderId="2" xfId="0" applyFont="1" applyFill="1" applyBorder="1" applyAlignment="1">
      <alignment horizontal="center" vertical="top"/>
    </xf>
    <xf numFmtId="0" fontId="7" fillId="2" borderId="2" xfId="0" applyFont="1" applyFill="1" applyBorder="1" applyAlignment="1">
      <alignment horizontal="center" vertical="top"/>
    </xf>
    <xf numFmtId="43" fontId="7" fillId="3" borderId="1" xfId="2" applyNumberFormat="1" applyFont="1" applyFill="1" applyBorder="1" applyAlignment="1">
      <alignment horizontal="center" vertical="top"/>
    </xf>
    <xf numFmtId="0" fontId="8" fillId="0" borderId="0" xfId="0" applyFont="1" applyFill="1" applyBorder="1" applyAlignment="1">
      <alignment vertical="top" wrapText="1"/>
    </xf>
    <xf numFmtId="43" fontId="7" fillId="6" borderId="0" xfId="0" applyNumberFormat="1" applyFont="1" applyFill="1" applyBorder="1" applyAlignment="1">
      <alignment horizontal="center" vertical="top"/>
    </xf>
    <xf numFmtId="43" fontId="7" fillId="6" borderId="0" xfId="2" applyNumberFormat="1" applyFont="1" applyFill="1" applyBorder="1" applyAlignment="1">
      <alignment horizontal="center" vertical="top"/>
    </xf>
    <xf numFmtId="171" fontId="7" fillId="2" borderId="18" xfId="2" applyNumberFormat="1" applyFont="1" applyFill="1" applyBorder="1" applyAlignment="1">
      <alignment horizontal="center" vertical="top"/>
    </xf>
    <xf numFmtId="171" fontId="7" fillId="2" borderId="12" xfId="2" applyNumberFormat="1" applyFont="1" applyFill="1" applyBorder="1" applyAlignment="1">
      <alignment horizontal="center" vertical="top"/>
    </xf>
    <xf numFmtId="171" fontId="7" fillId="2" borderId="20" xfId="2" applyNumberFormat="1" applyFont="1" applyFill="1" applyBorder="1" applyAlignment="1">
      <alignment horizontal="center" vertical="top"/>
    </xf>
    <xf numFmtId="0" fontId="23" fillId="6" borderId="0" xfId="5" applyFont="1" applyFill="1" applyAlignment="1">
      <alignment horizontal="left" vertical="center"/>
    </xf>
    <xf numFmtId="0" fontId="24" fillId="6" borderId="0" xfId="8" applyFont="1" applyFill="1"/>
    <xf numFmtId="0" fontId="25" fillId="6" borderId="0" xfId="5" applyFont="1" applyFill="1" applyAlignment="1">
      <alignment horizontal="left"/>
    </xf>
    <xf numFmtId="0" fontId="24" fillId="6" borderId="0" xfId="8" applyFont="1" applyFill="1" applyAlignment="1">
      <alignment horizontal="left" wrapText="1"/>
    </xf>
    <xf numFmtId="0" fontId="25" fillId="6" borderId="0" xfId="8" applyFont="1" applyFill="1"/>
    <xf numFmtId="171" fontId="24" fillId="5" borderId="0" xfId="16" applyNumberFormat="1" applyFont="1" applyFill="1"/>
    <xf numFmtId="171" fontId="24" fillId="6" borderId="11" xfId="16" applyNumberFormat="1" applyFont="1" applyFill="1" applyBorder="1"/>
    <xf numFmtId="171" fontId="25" fillId="6" borderId="0" xfId="16" applyNumberFormat="1" applyFont="1" applyFill="1"/>
    <xf numFmtId="10" fontId="24" fillId="6" borderId="0" xfId="18" applyNumberFormat="1" applyFont="1" applyFill="1"/>
    <xf numFmtId="171" fontId="24" fillId="6" borderId="11" xfId="8" applyNumberFormat="1" applyFont="1" applyFill="1" applyBorder="1"/>
    <xf numFmtId="171" fontId="25" fillId="6" borderId="4" xfId="8" applyNumberFormat="1" applyFont="1" applyFill="1" applyBorder="1"/>
    <xf numFmtId="0" fontId="4" fillId="2" borderId="0" xfId="5" applyFont="1" applyFill="1" applyBorder="1" applyAlignment="1">
      <alignment horizontal="left" vertical="top"/>
    </xf>
    <xf numFmtId="0" fontId="4" fillId="0" borderId="0" xfId="5" applyFont="1"/>
    <xf numFmtId="0" fontId="23" fillId="0" borderId="0" xfId="5" applyFont="1"/>
    <xf numFmtId="171" fontId="27" fillId="0" borderId="0" xfId="1" applyNumberFormat="1" applyFont="1"/>
    <xf numFmtId="0" fontId="24" fillId="0" borderId="0" xfId="8" applyFont="1"/>
    <xf numFmtId="10" fontId="24" fillId="5" borderId="0" xfId="8" applyNumberFormat="1" applyFont="1" applyFill="1"/>
    <xf numFmtId="173" fontId="24" fillId="5" borderId="0" xfId="8" applyNumberFormat="1" applyFont="1" applyFill="1"/>
    <xf numFmtId="10" fontId="4" fillId="5" borderId="0" xfId="3" applyNumberFormat="1" applyFont="1" applyFill="1" applyBorder="1" applyAlignment="1">
      <alignment horizontal="right" vertical="center"/>
    </xf>
    <xf numFmtId="10" fontId="4" fillId="5" borderId="1" xfId="3" applyNumberFormat="1" applyFont="1" applyFill="1" applyBorder="1" applyAlignment="1">
      <alignment horizontal="right" vertical="center"/>
    </xf>
    <xf numFmtId="0" fontId="25" fillId="0" borderId="0" xfId="5" applyFont="1" applyAlignment="1">
      <alignment horizontal="left"/>
    </xf>
    <xf numFmtId="179" fontId="25" fillId="0" borderId="0" xfId="9" quotePrefix="1" applyFont="1"/>
    <xf numFmtId="0" fontId="25" fillId="0" borderId="0" xfId="10" applyFont="1"/>
    <xf numFmtId="179" fontId="25" fillId="0" borderId="0" xfId="9" quotePrefix="1" applyFont="1" applyAlignment="1">
      <alignment horizontal="center"/>
    </xf>
    <xf numFmtId="0" fontId="25" fillId="0" borderId="0" xfId="10" applyFont="1" applyAlignment="1">
      <alignment horizontal="center"/>
    </xf>
    <xf numFmtId="0" fontId="27" fillId="0" borderId="0" xfId="10" applyFont="1" applyAlignment="1">
      <alignment horizontal="center"/>
    </xf>
    <xf numFmtId="0" fontId="27" fillId="0" borderId="0" xfId="10" applyFont="1" applyAlignment="1">
      <alignment horizontal="left"/>
    </xf>
    <xf numFmtId="0" fontId="3" fillId="0" borderId="0" xfId="1" applyNumberFormat="1" applyFont="1" applyFill="1" applyBorder="1" applyAlignment="1">
      <alignment horizontal="right" vertical="top"/>
    </xf>
    <xf numFmtId="0" fontId="27" fillId="0" borderId="0" xfId="10" applyFont="1"/>
    <xf numFmtId="171" fontId="3" fillId="0" borderId="0" xfId="2" applyNumberFormat="1" applyFont="1" applyFill="1" applyBorder="1" applyAlignment="1">
      <alignment horizontal="center" vertical="top"/>
    </xf>
    <xf numFmtId="0" fontId="23" fillId="0" borderId="0" xfId="10" applyFont="1"/>
    <xf numFmtId="0" fontId="27" fillId="0" borderId="0" xfId="11" applyFont="1"/>
    <xf numFmtId="0" fontId="23" fillId="0" borderId="0" xfId="10" applyFont="1" applyAlignment="1">
      <alignment horizontal="left"/>
    </xf>
    <xf numFmtId="0" fontId="23" fillId="6" borderId="0" xfId="10" applyFont="1" applyFill="1" applyAlignment="1">
      <alignment horizontal="left"/>
    </xf>
    <xf numFmtId="0" fontId="27" fillId="6" borderId="0" xfId="10" applyFont="1" applyFill="1"/>
    <xf numFmtId="171" fontId="27" fillId="5" borderId="0" xfId="10" applyNumberFormat="1" applyFont="1" applyFill="1"/>
    <xf numFmtId="0" fontId="27" fillId="6" borderId="0" xfId="10" applyFont="1" applyFill="1" applyAlignment="1">
      <alignment horizontal="left"/>
    </xf>
    <xf numFmtId="171" fontId="27" fillId="5" borderId="0" xfId="13" applyNumberFormat="1" applyFont="1" applyFill="1"/>
    <xf numFmtId="0" fontId="23" fillId="6" borderId="0" xfId="10" applyFont="1" applyFill="1" applyAlignment="1">
      <alignment horizontal="center" wrapText="1"/>
    </xf>
    <xf numFmtId="171" fontId="27" fillId="5" borderId="1" xfId="10" applyNumberFormat="1" applyFont="1" applyFill="1" applyBorder="1"/>
    <xf numFmtId="171" fontId="27" fillId="5" borderId="1" xfId="13" applyNumberFormat="1" applyFont="1" applyFill="1" applyBorder="1"/>
    <xf numFmtId="171" fontId="27" fillId="0" borderId="0" xfId="10" applyNumberFormat="1" applyFont="1"/>
    <xf numFmtId="171" fontId="27" fillId="6" borderId="0" xfId="10" applyNumberFormat="1" applyFont="1" applyFill="1"/>
    <xf numFmtId="171" fontId="27" fillId="0" borderId="4" xfId="10" applyNumberFormat="1" applyFont="1" applyBorder="1"/>
    <xf numFmtId="171" fontId="27" fillId="6" borderId="4" xfId="10" applyNumberFormat="1" applyFont="1" applyFill="1" applyBorder="1"/>
    <xf numFmtId="171" fontId="27" fillId="6" borderId="1" xfId="13" applyNumberFormat="1" applyFont="1" applyFill="1" applyBorder="1"/>
    <xf numFmtId="171" fontId="23" fillId="0" borderId="0" xfId="12" applyNumberFormat="1" applyFont="1" applyFill="1" applyBorder="1" applyAlignment="1">
      <alignment vertical="center"/>
    </xf>
    <xf numFmtId="0" fontId="23" fillId="0" borderId="0" xfId="10" applyFont="1" applyAlignment="1">
      <alignment horizontal="center" wrapText="1"/>
    </xf>
    <xf numFmtId="0" fontId="24" fillId="0" borderId="0" xfId="14" applyFont="1"/>
    <xf numFmtId="0" fontId="25" fillId="0" borderId="0" xfId="15" applyFont="1"/>
    <xf numFmtId="0" fontId="25" fillId="0" borderId="0" xfId="14" applyFont="1" applyAlignment="1">
      <alignment horizontal="center"/>
    </xf>
    <xf numFmtId="0" fontId="25" fillId="0" borderId="0" xfId="15" applyFont="1" applyAlignment="1">
      <alignment horizontal="center"/>
    </xf>
    <xf numFmtId="0" fontId="23" fillId="0" borderId="0" xfId="5" applyFont="1" applyAlignment="1">
      <alignment horizontal="center"/>
    </xf>
    <xf numFmtId="0" fontId="23" fillId="6" borderId="0" xfId="0" applyFont="1" applyFill="1" applyAlignment="1">
      <alignment horizontal="center"/>
    </xf>
    <xf numFmtId="0" fontId="27" fillId="6" borderId="1" xfId="13" applyFont="1" applyFill="1" applyBorder="1" applyAlignment="1">
      <alignment horizontal="center" wrapText="1"/>
    </xf>
    <xf numFmtId="0" fontId="24" fillId="0" borderId="0" xfId="15" applyFont="1"/>
    <xf numFmtId="0" fontId="27" fillId="0" borderId="0" xfId="13" applyFont="1" applyAlignment="1">
      <alignment horizontal="left"/>
    </xf>
    <xf numFmtId="171" fontId="27" fillId="5" borderId="0" xfId="13" applyNumberFormat="1" applyFont="1" applyFill="1" applyAlignment="1">
      <alignment horizontal="right"/>
    </xf>
    <xf numFmtId="171" fontId="27" fillId="0" borderId="0" xfId="16" applyNumberFormat="1" applyFont="1" applyFill="1" applyAlignment="1">
      <alignment horizontal="right"/>
    </xf>
    <xf numFmtId="0" fontId="27" fillId="5" borderId="0" xfId="13" applyFont="1" applyFill="1" applyAlignment="1">
      <alignment horizontal="center"/>
    </xf>
    <xf numFmtId="0" fontId="27" fillId="0" borderId="0" xfId="13" applyFont="1" applyAlignment="1">
      <alignment horizontal="center"/>
    </xf>
    <xf numFmtId="171" fontId="27" fillId="0" borderId="0" xfId="13" applyNumberFormat="1" applyFont="1" applyAlignment="1">
      <alignment horizontal="right"/>
    </xf>
    <xf numFmtId="171" fontId="27" fillId="0" borderId="0" xfId="13" applyNumberFormat="1" applyFont="1"/>
    <xf numFmtId="171" fontId="27" fillId="0" borderId="1" xfId="13" applyNumberFormat="1" applyFont="1" applyBorder="1"/>
    <xf numFmtId="0" fontId="24" fillId="0" borderId="11" xfId="15" applyFont="1" applyBorder="1" applyAlignment="1">
      <alignment horizontal="right"/>
    </xf>
    <xf numFmtId="171" fontId="27" fillId="0" borderId="4" xfId="13" applyNumberFormat="1" applyFont="1" applyBorder="1"/>
    <xf numFmtId="0" fontId="27" fillId="0" borderId="11" xfId="13" applyFont="1" applyBorder="1"/>
    <xf numFmtId="171" fontId="27" fillId="6" borderId="4" xfId="13" applyNumberFormat="1" applyFont="1" applyFill="1" applyBorder="1"/>
    <xf numFmtId="0" fontId="24" fillId="6" borderId="0" xfId="14" applyFont="1" applyFill="1"/>
    <xf numFmtId="0" fontId="27" fillId="6" borderId="0" xfId="10" applyFont="1" applyFill="1" applyAlignment="1">
      <alignment horizontal="center"/>
    </xf>
    <xf numFmtId="171" fontId="23" fillId="6" borderId="0" xfId="12" applyNumberFormat="1" applyFont="1" applyFill="1" applyBorder="1" applyAlignment="1">
      <alignment vertical="center"/>
    </xf>
    <xf numFmtId="0" fontId="27" fillId="6" borderId="0" xfId="11" applyFont="1" applyFill="1"/>
    <xf numFmtId="0" fontId="27" fillId="6" borderId="0" xfId="10" applyFont="1" applyFill="1" applyAlignment="1">
      <alignment horizontal="center" vertical="top"/>
    </xf>
    <xf numFmtId="0" fontId="24" fillId="6" borderId="0" xfId="14" applyFont="1" applyFill="1" applyAlignment="1">
      <alignment horizontal="center" vertical="top"/>
    </xf>
    <xf numFmtId="0" fontId="24" fillId="0" borderId="1" xfId="15" applyFont="1" applyBorder="1" applyAlignment="1">
      <alignment horizontal="center"/>
    </xf>
    <xf numFmtId="0" fontId="27" fillId="0" borderId="1" xfId="13" applyFont="1" applyBorder="1" applyAlignment="1">
      <alignment horizontal="center" wrapText="1"/>
    </xf>
    <xf numFmtId="0" fontId="23" fillId="6" borderId="0" xfId="5" applyFont="1" applyFill="1"/>
    <xf numFmtId="171" fontId="27" fillId="6" borderId="0" xfId="1" applyNumberFormat="1" applyFont="1" applyFill="1"/>
    <xf numFmtId="0" fontId="4" fillId="6" borderId="0" xfId="5" applyFont="1" applyFill="1"/>
    <xf numFmtId="0" fontId="25" fillId="6" borderId="0" xfId="5" applyNumberFormat="1" applyFont="1" applyFill="1" applyAlignment="1">
      <alignment horizontal="left"/>
    </xf>
    <xf numFmtId="0" fontId="4" fillId="6" borderId="0" xfId="5" applyFont="1" applyFill="1" applyBorder="1" applyAlignment="1">
      <alignment horizontal="left" vertical="top"/>
    </xf>
    <xf numFmtId="0" fontId="3" fillId="6" borderId="0" xfId="5" applyFont="1" applyFill="1" applyBorder="1" applyAlignment="1">
      <alignment horizontal="right" vertical="top"/>
    </xf>
    <xf numFmtId="0" fontId="27" fillId="6" borderId="0" xfId="5" applyFont="1" applyFill="1"/>
    <xf numFmtId="0" fontId="24" fillId="6" borderId="0" xfId="8" applyFont="1" applyFill="1" applyBorder="1" applyAlignment="1">
      <alignment horizontal="center"/>
    </xf>
    <xf numFmtId="0" fontId="18" fillId="6" borderId="0" xfId="5" applyFont="1" applyFill="1" applyBorder="1" applyAlignment="1">
      <alignment horizontal="center" vertical="center"/>
    </xf>
    <xf numFmtId="0" fontId="4" fillId="6" borderId="0" xfId="5" applyFont="1" applyFill="1" applyBorder="1" applyAlignment="1">
      <alignment horizontal="left" vertical="center"/>
    </xf>
    <xf numFmtId="0" fontId="24" fillId="6" borderId="0" xfId="8" applyFont="1" applyFill="1" applyAlignment="1">
      <alignment horizontal="center" vertical="center"/>
    </xf>
    <xf numFmtId="0" fontId="4" fillId="6" borderId="0" xfId="5" applyFont="1" applyFill="1" applyBorder="1" applyAlignment="1">
      <alignment horizontal="center" vertical="top"/>
    </xf>
    <xf numFmtId="0" fontId="4" fillId="6" borderId="0" xfId="5" applyFont="1" applyFill="1" applyBorder="1" applyAlignment="1">
      <alignment horizontal="left" vertical="top" wrapText="1"/>
    </xf>
    <xf numFmtId="0" fontId="4" fillId="6" borderId="0" xfId="5" quotePrefix="1" applyFont="1" applyFill="1" applyBorder="1" applyAlignment="1">
      <alignment horizontal="left" vertical="top" wrapText="1"/>
    </xf>
    <xf numFmtId="0" fontId="26" fillId="6" borderId="0" xfId="5" applyFont="1" applyFill="1" applyBorder="1" applyAlignment="1">
      <alignment horizontal="left" vertical="top" wrapText="1"/>
    </xf>
    <xf numFmtId="0" fontId="26" fillId="6" borderId="0" xfId="5" applyFont="1" applyFill="1" applyBorder="1" applyAlignment="1">
      <alignment horizontal="center" vertical="top" wrapText="1"/>
    </xf>
    <xf numFmtId="0" fontId="26" fillId="6" borderId="0" xfId="5" applyFont="1" applyFill="1" applyBorder="1" applyAlignment="1">
      <alignment horizontal="center" vertical="top"/>
    </xf>
    <xf numFmtId="0" fontId="4" fillId="6" borderId="1" xfId="5" applyFont="1" applyFill="1" applyBorder="1" applyAlignment="1">
      <alignment horizontal="center" vertical="top"/>
    </xf>
    <xf numFmtId="0" fontId="26" fillId="6" borderId="1" xfId="5" applyFont="1" applyFill="1" applyBorder="1" applyAlignment="1">
      <alignment horizontal="left" vertical="top"/>
    </xf>
    <xf numFmtId="0" fontId="26" fillId="6" borderId="0" xfId="5" applyFont="1" applyFill="1" applyBorder="1" applyAlignment="1">
      <alignment horizontal="left" vertical="top"/>
    </xf>
    <xf numFmtId="0" fontId="26" fillId="6" borderId="1" xfId="5" applyFont="1" applyFill="1" applyBorder="1" applyAlignment="1">
      <alignment horizontal="center" vertical="top"/>
    </xf>
    <xf numFmtId="0" fontId="4" fillId="6" borderId="0" xfId="5" applyFont="1" applyFill="1" applyBorder="1" applyAlignment="1">
      <alignment horizontal="center" vertical="center"/>
    </xf>
    <xf numFmtId="10" fontId="4" fillId="6" borderId="0" xfId="3" applyNumberFormat="1" applyFont="1" applyFill="1" applyBorder="1" applyAlignment="1">
      <alignment horizontal="right" vertical="center"/>
    </xf>
    <xf numFmtId="10" fontId="4" fillId="6" borderId="0" xfId="5" applyNumberFormat="1" applyFont="1" applyFill="1" applyBorder="1" applyAlignment="1">
      <alignment horizontal="right" vertical="center"/>
    </xf>
    <xf numFmtId="0" fontId="5" fillId="6" borderId="0" xfId="4" applyFont="1" applyFill="1" applyBorder="1" applyAlignment="1">
      <alignment horizontal="left" vertical="center"/>
    </xf>
    <xf numFmtId="0" fontId="10" fillId="6" borderId="0" xfId="0" applyFont="1" applyFill="1" applyBorder="1" applyAlignment="1">
      <alignment horizontal="center" wrapText="1"/>
    </xf>
    <xf numFmtId="0" fontId="10" fillId="6" borderId="0" xfId="0" applyFont="1" applyFill="1" applyBorder="1" applyAlignment="1">
      <alignment horizontal="center"/>
    </xf>
    <xf numFmtId="171" fontId="7" fillId="6" borderId="0" xfId="2" applyNumberFormat="1" applyFont="1" applyFill="1" applyBorder="1" applyAlignment="1">
      <alignment horizontal="center" vertical="top"/>
    </xf>
    <xf numFmtId="0" fontId="0" fillId="2" borderId="0" xfId="0" applyFill="1" applyBorder="1" applyAlignment="1">
      <alignment horizontal="left" vertical="top"/>
    </xf>
    <xf numFmtId="0" fontId="6" fillId="2" borderId="0" xfId="5" applyFont="1" applyFill="1" applyBorder="1" applyAlignment="1">
      <alignment horizontal="left" vertical="top"/>
    </xf>
    <xf numFmtId="177" fontId="8" fillId="5" borderId="0" xfId="2" applyNumberFormat="1" applyFont="1" applyFill="1"/>
    <xf numFmtId="177" fontId="19" fillId="2" borderId="0" xfId="5" applyNumberFormat="1" applyFont="1" applyFill="1" applyBorder="1" applyAlignment="1">
      <alignment horizontal="right"/>
    </xf>
    <xf numFmtId="0" fontId="6" fillId="2" borderId="0" xfId="5" applyFont="1" applyFill="1" applyBorder="1" applyAlignment="1">
      <alignment horizontal="left"/>
    </xf>
    <xf numFmtId="0" fontId="29" fillId="2" borderId="0" xfId="5" applyFont="1" applyFill="1" applyBorder="1" applyAlignment="1">
      <alignment horizontal="left" vertical="top"/>
    </xf>
    <xf numFmtId="0" fontId="28" fillId="0" borderId="0" xfId="5" applyFont="1" applyFill="1" applyAlignment="1">
      <alignment horizontal="left" vertical="center"/>
    </xf>
    <xf numFmtId="0" fontId="8" fillId="0" borderId="0" xfId="8" applyFont="1" applyFill="1"/>
    <xf numFmtId="0" fontId="9" fillId="0" borderId="0" xfId="5" applyNumberFormat="1" applyFont="1" applyFill="1" applyAlignment="1">
      <alignment horizontal="left"/>
    </xf>
    <xf numFmtId="177" fontId="19" fillId="2" borderId="0" xfId="5" applyNumberFormat="1" applyFont="1" applyFill="1" applyBorder="1" applyAlignment="1">
      <alignment horizontal="left" vertical="top"/>
    </xf>
    <xf numFmtId="10" fontId="7" fillId="2" borderId="0" xfId="3" applyNumberFormat="1" applyFont="1" applyFill="1" applyBorder="1" applyAlignment="1">
      <alignment horizontal="left" vertical="top"/>
    </xf>
    <xf numFmtId="0" fontId="24" fillId="6" borderId="0" xfId="14" applyFont="1" applyFill="1" applyAlignment="1">
      <alignment vertical="top"/>
    </xf>
    <xf numFmtId="0" fontId="27" fillId="0" borderId="0" xfId="10" applyFont="1" applyAlignment="1">
      <alignment horizontal="center" vertical="top"/>
    </xf>
    <xf numFmtId="0" fontId="23" fillId="0" borderId="0" xfId="10" applyFont="1" applyAlignment="1">
      <alignment vertical="top"/>
    </xf>
    <xf numFmtId="0" fontId="27" fillId="0" borderId="0" xfId="10" applyFont="1" applyAlignment="1">
      <alignment vertical="top"/>
    </xf>
    <xf numFmtId="0" fontId="27" fillId="0" borderId="0" xfId="11" applyFont="1" applyAlignment="1">
      <alignment vertical="top"/>
    </xf>
    <xf numFmtId="178" fontId="7" fillId="3" borderId="14" xfId="2" applyNumberFormat="1" applyFont="1" applyFill="1" applyBorder="1" applyAlignment="1">
      <alignment horizontal="right" vertical="top"/>
    </xf>
    <xf numFmtId="178" fontId="7" fillId="2" borderId="17" xfId="0" applyNumberFormat="1" applyFont="1" applyFill="1" applyBorder="1" applyAlignment="1">
      <alignment horizontal="right" vertical="top" indent="2"/>
    </xf>
    <xf numFmtId="178" fontId="7" fillId="2" borderId="15" xfId="0" applyNumberFormat="1" applyFont="1" applyFill="1" applyBorder="1" applyAlignment="1">
      <alignment horizontal="right" vertical="top" indent="2"/>
    </xf>
    <xf numFmtId="178" fontId="7" fillId="2" borderId="14" xfId="0" applyNumberFormat="1" applyFont="1" applyFill="1" applyBorder="1" applyAlignment="1">
      <alignment horizontal="right" vertical="top" indent="2"/>
    </xf>
    <xf numFmtId="178" fontId="7" fillId="4" borderId="14" xfId="2" applyNumberFormat="1" applyFont="1" applyFill="1" applyBorder="1" applyAlignment="1">
      <alignment horizontal="right" vertical="top" indent="2"/>
    </xf>
    <xf numFmtId="178" fontId="7" fillId="2" borderId="9" xfId="0" applyNumberFormat="1" applyFont="1" applyFill="1" applyBorder="1" applyAlignment="1">
      <alignment horizontal="left" vertical="top"/>
    </xf>
    <xf numFmtId="171" fontId="7" fillId="5" borderId="17" xfId="2" applyNumberFormat="1" applyFont="1" applyFill="1" applyBorder="1" applyAlignment="1">
      <alignment horizontal="center" vertical="top"/>
    </xf>
    <xf numFmtId="0" fontId="24" fillId="0" borderId="0" xfId="14" applyFont="1" applyFill="1"/>
    <xf numFmtId="0" fontId="23" fillId="0" borderId="0" xfId="5" applyFont="1" applyFill="1" applyAlignment="1">
      <alignment horizontal="left" vertical="center"/>
    </xf>
    <xf numFmtId="0" fontId="25" fillId="0" borderId="0" xfId="14" applyFont="1" applyFill="1"/>
    <xf numFmtId="0" fontId="4" fillId="0" borderId="0" xfId="5" applyFont="1" applyFill="1"/>
    <xf numFmtId="0" fontId="25" fillId="0" borderId="0" xfId="54" applyFont="1" applyFill="1" applyAlignment="1">
      <alignment horizontal="right"/>
    </xf>
    <xf numFmtId="0" fontId="25" fillId="0" borderId="0" xfId="10" applyFont="1" applyFill="1"/>
    <xf numFmtId="0" fontId="25" fillId="0" borderId="0" xfId="5" applyFont="1" applyFill="1" applyAlignment="1"/>
    <xf numFmtId="0" fontId="24" fillId="0" borderId="0" xfId="5" applyFont="1" applyFill="1"/>
    <xf numFmtId="0" fontId="24" fillId="0" borderId="0" xfId="8" applyFont="1" applyFill="1"/>
    <xf numFmtId="171" fontId="25" fillId="0" borderId="4" xfId="5" applyNumberFormat="1" applyFont="1" applyFill="1" applyBorder="1"/>
    <xf numFmtId="0" fontId="25" fillId="0" borderId="0" xfId="5" applyFont="1" applyAlignment="1">
      <alignment horizontal="left"/>
    </xf>
    <xf numFmtId="0" fontId="8" fillId="0" borderId="0" xfId="0" applyFont="1" applyFill="1" applyBorder="1" applyAlignment="1">
      <alignment horizontal="center" vertical="top"/>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8" fillId="4" borderId="0" xfId="0" applyFont="1" applyFill="1" applyBorder="1" applyAlignment="1">
      <alignment horizontal="left" vertical="top" wrapText="1"/>
    </xf>
    <xf numFmtId="0" fontId="7" fillId="2" borderId="0" xfId="0" applyFont="1" applyFill="1" applyBorder="1" applyAlignment="1">
      <alignment horizontal="center" vertical="top"/>
    </xf>
    <xf numFmtId="0" fontId="8" fillId="0" borderId="0" xfId="0" applyFont="1" applyFill="1" applyBorder="1" applyAlignment="1">
      <alignment horizontal="center" vertical="top"/>
    </xf>
    <xf numFmtId="0" fontId="7" fillId="0" borderId="0" xfId="0" applyFont="1" applyFill="1" applyBorder="1" applyAlignment="1">
      <alignment horizontal="center" vertical="top"/>
    </xf>
    <xf numFmtId="0" fontId="8" fillId="4" borderId="0" xfId="0" applyFont="1" applyFill="1" applyBorder="1" applyAlignment="1">
      <alignment horizontal="left" vertical="top"/>
    </xf>
    <xf numFmtId="0" fontId="8" fillId="6" borderId="0" xfId="0" applyFont="1" applyFill="1" applyBorder="1" applyAlignment="1">
      <alignment horizontal="left" vertical="top" wrapText="1"/>
    </xf>
    <xf numFmtId="0" fontId="8" fillId="6" borderId="0" xfId="0" applyFont="1" applyFill="1" applyBorder="1" applyAlignment="1">
      <alignment horizontal="left" vertical="top"/>
    </xf>
    <xf numFmtId="0" fontId="10" fillId="2" borderId="1" xfId="0" applyFont="1" applyFill="1" applyBorder="1" applyAlignment="1">
      <alignment horizontal="center" vertical="top"/>
    </xf>
    <xf numFmtId="0" fontId="7" fillId="4" borderId="0" xfId="0" applyFont="1" applyFill="1" applyBorder="1" applyAlignment="1">
      <alignment horizontal="left" vertical="top" wrapText="1"/>
    </xf>
    <xf numFmtId="0" fontId="8" fillId="4" borderId="0" xfId="0" applyFont="1" applyFill="1" applyBorder="1" applyAlignment="1">
      <alignment vertical="top" wrapText="1"/>
    </xf>
    <xf numFmtId="0" fontId="9" fillId="2" borderId="1" xfId="0" applyFont="1" applyFill="1" applyBorder="1" applyAlignment="1">
      <alignment horizontal="center" vertical="top"/>
    </xf>
    <xf numFmtId="164" fontId="10" fillId="2" borderId="1" xfId="0" applyNumberFormat="1" applyFont="1" applyFill="1" applyBorder="1" applyAlignment="1">
      <alignment horizontal="center" vertical="top"/>
    </xf>
    <xf numFmtId="0" fontId="7" fillId="4" borderId="0" xfId="0" applyFont="1" applyFill="1" applyBorder="1" applyAlignment="1">
      <alignment horizontal="left" vertical="top"/>
    </xf>
    <xf numFmtId="164" fontId="10" fillId="4" borderId="1" xfId="0" applyNumberFormat="1" applyFont="1" applyFill="1" applyBorder="1" applyAlignment="1">
      <alignment horizontal="center" vertical="top"/>
    </xf>
    <xf numFmtId="49" fontId="7" fillId="2" borderId="0" xfId="0" applyNumberFormat="1" applyFont="1" applyFill="1" applyBorder="1" applyAlignment="1">
      <alignment horizontal="center" vertical="top"/>
    </xf>
    <xf numFmtId="0" fontId="7" fillId="0" borderId="0" xfId="0" quotePrefix="1" applyNumberFormat="1" applyFont="1" applyFill="1" applyBorder="1" applyAlignment="1" applyProtection="1">
      <alignment horizontal="left" vertical="top" wrapText="1"/>
      <protection locked="0"/>
    </xf>
    <xf numFmtId="0" fontId="7" fillId="2" borderId="0" xfId="0" applyFont="1" applyFill="1" applyBorder="1" applyAlignment="1">
      <alignment horizontal="left" vertical="top" wrapText="1"/>
    </xf>
    <xf numFmtId="0" fontId="7" fillId="0" borderId="0" xfId="0" applyFont="1" applyFill="1" applyBorder="1" applyAlignment="1">
      <alignment horizontal="left" vertical="top" wrapText="1"/>
    </xf>
    <xf numFmtId="49" fontId="7" fillId="2" borderId="0"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49" fontId="7" fillId="2" borderId="9" xfId="0" applyNumberFormat="1" applyFont="1" applyFill="1" applyBorder="1" applyAlignment="1">
      <alignment horizontal="center"/>
    </xf>
    <xf numFmtId="0" fontId="7" fillId="2" borderId="0" xfId="0" applyNumberFormat="1" applyFont="1" applyFill="1" applyBorder="1" applyAlignment="1">
      <alignment horizontal="left" vertical="top" wrapText="1"/>
    </xf>
    <xf numFmtId="49" fontId="10" fillId="2" borderId="9" xfId="0" applyNumberFormat="1" applyFont="1" applyFill="1" applyBorder="1" applyAlignment="1">
      <alignment horizontal="center" wrapText="1"/>
    </xf>
    <xf numFmtId="49" fontId="10" fillId="2" borderId="9" xfId="0" applyNumberFormat="1" applyFont="1" applyFill="1" applyBorder="1" applyAlignment="1">
      <alignment horizontal="center"/>
    </xf>
    <xf numFmtId="0" fontId="7" fillId="2" borderId="0" xfId="0" applyFont="1" applyFill="1" applyBorder="1" applyAlignment="1">
      <alignment horizontal="left"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top"/>
    </xf>
    <xf numFmtId="0" fontId="7" fillId="4" borderId="0" xfId="0" applyFont="1" applyFill="1" applyBorder="1" applyAlignment="1">
      <alignment vertical="top" wrapText="1"/>
    </xf>
    <xf numFmtId="0" fontId="7" fillId="2" borderId="0" xfId="0" applyFont="1" applyFill="1" applyBorder="1" applyAlignment="1">
      <alignment horizontal="right" vertical="top"/>
    </xf>
    <xf numFmtId="0" fontId="7" fillId="0" borderId="0" xfId="0" applyFont="1" applyFill="1" applyBorder="1" applyAlignment="1">
      <alignment horizontal="left" vertical="top"/>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0" xfId="5" applyFont="1" applyFill="1" applyBorder="1" applyAlignment="1">
      <alignment horizontal="center" vertical="top"/>
    </xf>
    <xf numFmtId="0" fontId="8" fillId="0" borderId="0" xfId="5" applyFont="1" applyFill="1" applyBorder="1" applyAlignment="1">
      <alignment horizontal="center" vertical="top"/>
    </xf>
    <xf numFmtId="0" fontId="6" fillId="2" borderId="0" xfId="5" applyFont="1" applyFill="1" applyBorder="1" applyAlignment="1">
      <alignment horizontal="left" vertical="top" wrapText="1"/>
    </xf>
    <xf numFmtId="0" fontId="7" fillId="2" borderId="0" xfId="0" applyFont="1" applyFill="1" applyBorder="1" applyAlignment="1">
      <alignment vertical="top" wrapText="1"/>
    </xf>
    <xf numFmtId="0" fontId="7"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23" fillId="0" borderId="0" xfId="10" applyFont="1" applyAlignment="1">
      <alignment horizontal="left" wrapText="1"/>
    </xf>
    <xf numFmtId="0" fontId="27" fillId="0" borderId="0" xfId="10" applyFont="1" applyAlignment="1">
      <alignment horizontal="left" wrapText="1"/>
    </xf>
    <xf numFmtId="0" fontId="24" fillId="6" borderId="0" xfId="14" applyFont="1" applyFill="1" applyAlignment="1">
      <alignment horizontal="left" vertical="top" wrapText="1"/>
    </xf>
    <xf numFmtId="171" fontId="27" fillId="6" borderId="0" xfId="12" applyNumberFormat="1" applyFont="1" applyFill="1" applyBorder="1" applyAlignment="1">
      <alignment horizontal="center" vertical="center" wrapText="1"/>
    </xf>
    <xf numFmtId="171" fontId="27" fillId="6" borderId="1" xfId="12" applyNumberFormat="1" applyFont="1" applyFill="1" applyBorder="1" applyAlignment="1">
      <alignment horizontal="center" vertical="center" wrapText="1"/>
    </xf>
    <xf numFmtId="171" fontId="27" fillId="6" borderId="1" xfId="12" applyNumberFormat="1" applyFont="1" applyFill="1" applyBorder="1" applyAlignment="1">
      <alignment horizontal="center" vertical="center"/>
    </xf>
    <xf numFmtId="0" fontId="25" fillId="0" borderId="0" xfId="5" applyFont="1" applyAlignment="1">
      <alignment horizontal="left"/>
    </xf>
    <xf numFmtId="0" fontId="27" fillId="0" borderId="0" xfId="10" applyFont="1" applyAlignment="1">
      <alignment horizontal="left" vertical="top" wrapText="1"/>
    </xf>
    <xf numFmtId="171" fontId="27" fillId="0" borderId="0" xfId="12" applyNumberFormat="1" applyFont="1" applyFill="1" applyBorder="1" applyAlignment="1">
      <alignment horizontal="center" vertical="center" wrapText="1"/>
    </xf>
    <xf numFmtId="171" fontId="27" fillId="0" borderId="1" xfId="12" applyNumberFormat="1" applyFont="1" applyFill="1" applyBorder="1" applyAlignment="1">
      <alignment horizontal="center" vertical="center" wrapText="1"/>
    </xf>
    <xf numFmtId="0" fontId="25" fillId="6" borderId="0" xfId="5" applyNumberFormat="1" applyFont="1" applyFill="1" applyAlignment="1">
      <alignment horizontal="left"/>
    </xf>
    <xf numFmtId="0" fontId="3" fillId="6" borderId="0" xfId="5" applyFont="1" applyFill="1" applyBorder="1" applyAlignment="1">
      <alignment horizontal="center" vertical="top"/>
    </xf>
    <xf numFmtId="0" fontId="4" fillId="6" borderId="0" xfId="5" applyFont="1" applyFill="1" applyBorder="1" applyAlignment="1">
      <alignment horizontal="left" vertical="top" wrapText="1"/>
    </xf>
    <xf numFmtId="0" fontId="25" fillId="6" borderId="0" xfId="17" applyNumberFormat="1" applyFont="1" applyFill="1" applyAlignment="1">
      <alignment horizontal="left"/>
    </xf>
    <xf numFmtId="0" fontId="25" fillId="6" borderId="0" xfId="5" applyFont="1" applyFill="1" applyAlignment="1">
      <alignment horizontal="left"/>
    </xf>
    <xf numFmtId="0" fontId="24" fillId="6" borderId="0" xfId="8" applyFont="1" applyFill="1" applyAlignment="1">
      <alignment horizontal="left" vertical="top" wrapText="1"/>
    </xf>
    <xf numFmtId="0" fontId="24" fillId="6" borderId="0" xfId="8" applyFont="1" applyFill="1" applyAlignment="1">
      <alignment horizontal="center" wrapText="1"/>
    </xf>
    <xf numFmtId="0" fontId="25" fillId="6" borderId="0" xfId="8" applyFont="1" applyFill="1" applyAlignment="1">
      <alignment horizontal="center" wrapText="1"/>
    </xf>
    <xf numFmtId="0" fontId="9" fillId="0" borderId="0" xfId="5" applyNumberFormat="1" applyFont="1" applyFill="1" applyAlignment="1">
      <alignment horizontal="left"/>
    </xf>
    <xf numFmtId="0" fontId="25" fillId="0" borderId="0" xfId="5" applyFont="1" applyFill="1" applyAlignment="1">
      <alignment horizontal="center" wrapText="1"/>
    </xf>
    <xf numFmtId="182" fontId="8" fillId="3" borderId="0" xfId="0" applyNumberFormat="1" applyFont="1" applyFill="1" applyBorder="1" applyAlignment="1">
      <alignment horizontal="right" vertical="top"/>
    </xf>
    <xf numFmtId="182" fontId="7" fillId="4" borderId="0" xfId="0" applyNumberFormat="1" applyFont="1" applyFill="1" applyBorder="1" applyAlignment="1">
      <alignment horizontal="right" vertical="top"/>
    </xf>
    <xf numFmtId="0" fontId="8" fillId="0" borderId="0" xfId="0" applyFont="1" applyFill="1" applyBorder="1" applyAlignment="1">
      <alignment horizontal="left" vertical="top" wrapText="1"/>
    </xf>
    <xf numFmtId="0" fontId="10" fillId="0" borderId="0" xfId="0" applyFont="1" applyFill="1" applyBorder="1" applyAlignment="1">
      <alignment vertical="top"/>
    </xf>
    <xf numFmtId="0" fontId="10" fillId="0" borderId="0" xfId="0" applyFont="1" applyFill="1" applyBorder="1" applyAlignment="1">
      <alignment horizontal="left" vertical="top"/>
    </xf>
  </cellXfs>
  <cellStyles count="55">
    <cellStyle name="=C:\WINNT35\SYSTEM32\COMMAND.COM 2" xfId="36"/>
    <cellStyle name="Comma" xfId="1" builtinId="3"/>
    <cellStyle name="Comma 2" xfId="7"/>
    <cellStyle name="Comma 2 2" xfId="41"/>
    <cellStyle name="Comma 2 3" xfId="20"/>
    <cellStyle name="Comma 21 2" xfId="16"/>
    <cellStyle name="Comma 21 2 2" xfId="33"/>
    <cellStyle name="Comma 21 2 3" xfId="26"/>
    <cellStyle name="Comma 27 2" xfId="12"/>
    <cellStyle name="Comma 27 2 2" xfId="31"/>
    <cellStyle name="Comma 27 2 3" xfId="24"/>
    <cellStyle name="Comma 3" xfId="28"/>
    <cellStyle name="Comma 4" xfId="39"/>
    <cellStyle name="Comma 88 2" xfId="53"/>
    <cellStyle name="Currency" xfId="2" builtinId="4"/>
    <cellStyle name="Currency 2" xfId="22"/>
    <cellStyle name="Currency 2 2" xfId="34"/>
    <cellStyle name="Currency 3" xfId="48"/>
    <cellStyle name="Hyperlink" xfId="4" builtinId="8"/>
    <cellStyle name="Hyperlink 2" xfId="44"/>
    <cellStyle name="Normal" xfId="0" builtinId="0"/>
    <cellStyle name="Normal 10" xfId="40"/>
    <cellStyle name="Normal 10 2 2" xfId="52"/>
    <cellStyle name="Normal 2" xfId="5"/>
    <cellStyle name="Normal 2 2" xfId="43"/>
    <cellStyle name="Normal 2 2 2" xfId="38"/>
    <cellStyle name="Normal 2 4" xfId="8"/>
    <cellStyle name="Normal 2 7" xfId="54"/>
    <cellStyle name="Normal 28 2" xfId="13"/>
    <cellStyle name="Normal 28 2 2" xfId="32"/>
    <cellStyle name="Normal 28 2 3" xfId="25"/>
    <cellStyle name="Normal 283" xfId="45"/>
    <cellStyle name="Normal 3" xfId="6"/>
    <cellStyle name="Normal 3 2" xfId="27"/>
    <cellStyle name="Normal 4" xfId="17"/>
    <cellStyle name="Normal 4 2" xfId="14"/>
    <cellStyle name="Normal 48 2" xfId="50"/>
    <cellStyle name="Normal 5" xfId="37"/>
    <cellStyle name="Normal 6" xfId="46"/>
    <cellStyle name="Normal 69 2" xfId="10"/>
    <cellStyle name="Normal 69 2 2" xfId="29"/>
    <cellStyle name="Normal 69 2 2 2" xfId="51"/>
    <cellStyle name="Normal 69 2 3" xfId="21"/>
    <cellStyle name="Normal 69 3 2" xfId="11"/>
    <cellStyle name="Normal 69 3 2 2" xfId="30"/>
    <cellStyle name="Normal 69 3 2 3" xfId="23"/>
    <cellStyle name="Normal 7" xfId="47"/>
    <cellStyle name="Normal_Schedule O Info for Mike" xfId="15"/>
    <cellStyle name="Normal_SP ANCILLARIES_9-10(clean 9-19)(a)" xfId="9"/>
    <cellStyle name="Percent" xfId="3" builtinId="5"/>
    <cellStyle name="Percent 2" xfId="19"/>
    <cellStyle name="Percent 2 2" xfId="18"/>
    <cellStyle name="Percent 2 2 2" xfId="42"/>
    <cellStyle name="Percent 3" xfId="35"/>
    <cellStyle name="Percent 4" xfId="4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externalLink" Target="externalLinks/externalLink28.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0.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externalLink" Target="externalLinks/externalLink27.xml"/><Relationship Id="rId20" Type="http://schemas.openxmlformats.org/officeDocument/2006/relationships/externalLink" Target="externalLinks/externalLink1.xml"/><Relationship Id="rId41"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nmfsibk04\dig$\U%20K\1999\Daisy\Cambridge\models\integrated%20merger%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Users\hendra\Library\Containers\com.apple.mail\Data\Library\Mail%20Downloads\08E0BB6F-8B07-4CFC-82CE-B0AE7DB216E0\Material%20Listing"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ycom.tycoelectronics.com/EXCEL/SLC2000/SLC2OC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XCEL\SLC2000\SLC2OC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XCEL/SLC2000/SLC2OC1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UNIT4PR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RAS\Team\power\Tenaska\Project%20Mesa\Model\Mesa%20Model%200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ephir\ORGINT\Countries\Scandinavia%20&amp;%20Finland\molnlycke\Model\Project%20Moon%2027-10-2003%20v5%20-%20retunrs%20breakdown%20in%20dollar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power\lsp_data\Kowallis\My%20Documents\Bids\2000-Sub\00-6-14_CampWmsSub\EST_00-6-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HS80085\FRATS_GU$\Redbook\Redbook%202002\FixedAssets\Mar%202002-0419.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Library" Target="MSQUERY/XLQUERY.XL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15.deloitteonline.com/suep2/Susan%20Peters/16011510sincePetesdeparture/ACQ397SM.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Contb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er2\Worldox\suep2\Susan%20Peters\16011510sincePetesdeparture\ACQ397S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Models%20and%20Spreadsheets\Project%20Evaluation%20Model%20October%202001.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C)%208510B%20Rental%20income%20Combined%20Leadsheet%20-%20LLC"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r15.deloitteonline.com/Docs/Clients/03552-s/wkpaper/0010358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shouswfs1\sys1\Energy%20Port%20Strat%20&amp;%20Mgmt\Asset%20Valuation\Market\Models\DOCUME~1\santamej\LOCALS~1\Temp\RatingAgencyBU12-05%20Cin%20Curve%20Base%20Cas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SDEN0001\Data\Tax\CLIENTS\A-C\BetaWest\2003\DLJ%20Fund%20I%20DGM%202003-final.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20PY%208510A%20%20Rental%20Income%20Combined%20Leadsheet%20-%20FR%20LL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borrego\Desktop\02.%20KION\99.%20Research\01.%20Cognis%20Project\01.%20Step%201%20-%20category%20profile\Specification%20rationalisation\Spend%20analysis\Spend%20tree\Spend%20analysis%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ValuationsC\ORLANDOD4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Orlando\ORLANDOD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Orlando\Orlando%209-1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llab.amr.kpmg.com/TAS%20-%20Houston%20Valuation/Clients/2007%20Clients/LS%20Power/Analysis/Merchant%20BEV%20Model/LS%20Power%20Plant%20Merchant%20DCF%20w%20Terminal%20Value%20(Platts)%2009.2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r15.deloitteonline.com/clients/C/CSFB/CSFB%20-%202003/Technology/DCM/Federal%20K-1%20Modu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AcqBS"/>
      <sheetName val="integrated merger model"/>
      <sheetName val="Rent Per Lynette"/>
      <sheetName val="PU TB"/>
      <sheetName val="PO inv by state"/>
      <sheetName val="PO ltd TB 03"/>
      <sheetName val="Mult"/>
      <sheetName val="Sheet2"/>
      <sheetName val="WP S1 - Apportionment - Data"/>
      <sheetName val="Index"/>
      <sheetName val="Master Data"/>
      <sheetName val="SALT Summary Template"/>
      <sheetName val="List"/>
      <sheetName val="Sheet1"/>
      <sheetName val="Mánaðaryfirlit"/>
      <sheetName val="1601 Detail information"/>
      <sheetName val="1130 - US"/>
      <sheetName val="Lists"/>
      <sheetName val="Returns"/>
      <sheetName val="Base Model"/>
      <sheetName val="equity"/>
      <sheetName val="PAM1211"/>
      <sheetName val=""/>
      <sheetName val="Entity Maps"/>
      <sheetName val="Recipient and WHA Status Codes"/>
      <sheetName val="Other drop down options"/>
      <sheetName val="Exemption Codes"/>
      <sheetName val="Income Codes"/>
      <sheetName val="Available Mappings"/>
      <sheetName val="Margins"/>
      <sheetName val="Drop-Downs"/>
      <sheetName val="1042-S and 8805 Codes -Hidden"/>
      <sheetName val="Exemption Codes &amp; LOB Codes"/>
      <sheetName val="Capital Detail"/>
      <sheetName val="Master Footnotes "/>
      <sheetName val="Line 16 Scenairos"/>
      <sheetName val="926 Footnote (2)"/>
      <sheetName val="PTP-OZ"/>
      <sheetName val="PTP-Magnetar"/>
      <sheetName val="PTP CHILTON SMALL CAP"/>
      <sheetName val="PFIC (4)"/>
      <sheetName val="MBA Footnote"/>
      <sheetName val="ANNEXURE- A"/>
      <sheetName val="2006-16 FOF"/>
      <sheetName val="2006-16 NOTICE"/>
      <sheetName val="8886"/>
      <sheetName val="Mariner PFIC"/>
      <sheetName val="PFIC (3)"/>
      <sheetName val="PFIC"/>
      <sheetName val="ValueList_Helper"/>
      <sheetName val="Static"/>
      <sheetName val="Lookups"/>
      <sheetName val="Annual Assumptions"/>
      <sheetName val="INSTRUCTIONS"/>
      <sheetName val="Dates"/>
      <sheetName val="Product Sort"/>
      <sheetName val="--LEAD - Acctng Sort--"/>
      <sheetName val="PAM0611"/>
    </sheetNames>
    <sheetDataSet>
      <sheetData sheetId="0"/>
      <sheetData sheetId="1"/>
      <sheetData sheetId="2">
        <row r="13">
          <cell r="E13">
            <v>240.5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Listing"/>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LookUp"/>
      <sheetName val="Assump"/>
      <sheetName val="Input"/>
      <sheetName val="Lookups"/>
      <sheetName val="Cash Flow Progress"/>
      <sheetName val="Cover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Bonds 10-10"/>
      <sheetName val="Total Cash Flows"/>
      <sheetName val="Purchase Price Calc (step up)"/>
      <sheetName val="Sheet1"/>
      <sheetName val="Assumed Dividends"/>
      <sheetName val="Operators"/>
      <sheetName val="Bal Sht Data"/>
      <sheetName val="Debt &amp; CF Summaries"/>
      <sheetName val="Offtaker Revenue Summaries"/>
      <sheetName val="EP Assets Consol_wo MCV"/>
      <sheetName val="ACE"/>
      <sheetName val="Mt. Poso"/>
      <sheetName val="Front Range"/>
      <sheetName val="NCA #1"/>
      <sheetName val="Juniper Conslidated"/>
      <sheetName val="Badger Creek"/>
      <sheetName val="Bear Mountain"/>
      <sheetName val="Chalk Cliff"/>
      <sheetName val="Corona"/>
      <sheetName val="Crockett"/>
      <sheetName val="Double &quot;C&quot;"/>
      <sheetName val="High Sierra"/>
      <sheetName val="Kern Front"/>
      <sheetName val="Live Oak"/>
      <sheetName val="McKittrick"/>
      <sheetName val="Cambria"/>
      <sheetName val="Colver"/>
      <sheetName val="Gilberton"/>
      <sheetName val="Panther Creek"/>
      <sheetName val="Dartmouth"/>
      <sheetName val="MASSPOWER"/>
      <sheetName val="Prime"/>
      <sheetName val="Mid-Georgia"/>
      <sheetName val="Mulberry"/>
      <sheetName val="Orange"/>
      <sheetName val="Orlando"/>
      <sheetName val="Vandolah"/>
      <sheetName val="EP Assets Consol"/>
      <sheetName val="MCV"/>
      <sheetName val="Transaction &amp; Debt Schedule"/>
      <sheetName val="Scenario Manager"/>
      <sheetName val="PX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mp; Structure"/>
      <sheetName val="Valuation &amp; Returns"/>
      <sheetName val="LBO Model"/>
      <sheetName val="Historicals"/>
      <sheetName val="Comparables"/>
      <sheetName val="Returns Breakdown"/>
      <sheetName val="Operating Assumptions "/>
      <sheetName val="Operating Scenarios"/>
      <sheetName val="__FDSCACHE__"/>
      <sheetName val="EBITDA Bridges "/>
      <sheetName val="Financial Update"/>
      <sheetName val="Acq Multiples"/>
      <sheetName val="Summary Surgical"/>
      <sheetName val="Summary WC"/>
      <sheetName val="Summary Total"/>
      <sheetName val="Blended EBITDA"/>
      <sheetName val="EU Surgical"/>
      <sheetName val="Mkt Share"/>
      <sheetName val="Sum of Parts"/>
      <sheetName val="Summary"/>
      <sheetName val="Cover Page"/>
      <sheetName val="Summary of LBO"/>
      <sheetName val="DCFExitMultiple"/>
      <sheetName val="DCFPerpetuity"/>
      <sheetName val="Debt and Interest"/>
      <sheetName val="Financial Statements"/>
      <sheetName val="Assum"/>
      <sheetName val="AcqBS"/>
      <sheetName val="Project Moon 27-10-2003 v5 - re"/>
      <sheetName val="Mult"/>
      <sheetName val="subsequent interest paid"/>
      <sheetName val="Discount"/>
      <sheetName val="brep2"/>
      <sheetName val="Footnotes"/>
      <sheetName val="shtLookup"/>
    </sheetNames>
    <sheetDataSet>
      <sheetData sheetId="0"/>
      <sheetData sheetId="1"/>
      <sheetData sheetId="2">
        <row r="1">
          <cell r="B1" t="str">
            <v>© 1999-2002 by DealMaven, Inc</v>
          </cell>
        </row>
        <row r="2">
          <cell r="B2" t="str">
            <v>www.dealmaven.com</v>
          </cell>
        </row>
        <row r="3">
          <cell r="B3" t="str">
            <v>This analysis is provided for teaching purposes only and is provided without any warranties whatsoever</v>
          </cell>
        </row>
        <row r="5">
          <cell r="B5" t="str">
            <v>Checks</v>
          </cell>
        </row>
        <row r="6">
          <cell r="B6" t="str">
            <v>Balances?</v>
          </cell>
          <cell r="C6">
            <v>2.6571428571426199</v>
          </cell>
        </row>
        <row r="7">
          <cell r="B7" t="str">
            <v>Bal. Sheet All &gt;0</v>
          </cell>
          <cell r="C7">
            <v>0</v>
          </cell>
        </row>
        <row r="8">
          <cell r="B8" t="str">
            <v>Debt Schedule</v>
          </cell>
          <cell r="C8">
            <v>0.35428571428573702</v>
          </cell>
        </row>
        <row r="9">
          <cell r="B9" t="str">
            <v>Average Interest?</v>
          </cell>
          <cell r="C9">
            <v>0</v>
          </cell>
          <cell r="D9" t="str">
            <v>Warn if off?</v>
          </cell>
          <cell r="E9">
            <v>0</v>
          </cell>
        </row>
        <row r="10">
          <cell r="C10" t="str">
            <v>------</v>
          </cell>
        </row>
        <row r="11">
          <cell r="B11" t="str">
            <v>Overall Check</v>
          </cell>
          <cell r="C11">
            <v>3.01142857142835</v>
          </cell>
        </row>
        <row r="13">
          <cell r="B13" t="str">
            <v>Notes:</v>
          </cell>
        </row>
        <row r="14">
          <cell r="B14" t="str">
            <v>Red cells are meant to draw attention to changes relative to standard DealMaven model; once you have reviewed, make these cells blue or black as appropriate.</v>
          </cell>
        </row>
        <row r="15">
          <cell r="B15" t="str">
            <v>Treats all D&amp;A as deductible for book</v>
          </cell>
        </row>
        <row r="19">
          <cell r="B19" t="str">
            <v>Project Moon</v>
          </cell>
        </row>
        <row r="20">
          <cell r="B20" t="str">
            <v>Apax Partners</v>
          </cell>
        </row>
        <row r="21">
          <cell r="B21" t="str">
            <v>LBO Model</v>
          </cell>
        </row>
        <row r="22">
          <cell r="B22" t="str">
            <v>(In € m)</v>
          </cell>
        </row>
        <row r="25">
          <cell r="B25" t="str">
            <v>INCOME STATEMENT</v>
          </cell>
        </row>
        <row r="27">
          <cell r="E27">
            <v>0</v>
          </cell>
          <cell r="F27">
            <v>1</v>
          </cell>
          <cell r="G27">
            <v>2</v>
          </cell>
          <cell r="H27">
            <v>3</v>
          </cell>
          <cell r="I27">
            <v>4</v>
          </cell>
          <cell r="J27">
            <v>5</v>
          </cell>
        </row>
        <row r="28">
          <cell r="E28">
            <v>2003</v>
          </cell>
          <cell r="F28">
            <v>2004</v>
          </cell>
          <cell r="G28">
            <v>2005</v>
          </cell>
          <cell r="H28">
            <v>2006</v>
          </cell>
          <cell r="I28">
            <v>2007</v>
          </cell>
          <cell r="J28">
            <v>2008</v>
          </cell>
        </row>
        <row r="30">
          <cell r="B30" t="str">
            <v>Net Sales</v>
          </cell>
          <cell r="E30">
            <v>489.633602620087</v>
          </cell>
          <cell r="F30">
            <v>563.22391593886505</v>
          </cell>
          <cell r="G30">
            <v>626.31091445414904</v>
          </cell>
          <cell r="H30">
            <v>693.53157956288203</v>
          </cell>
          <cell r="I30">
            <v>754.57597935201295</v>
          </cell>
          <cell r="J30">
            <v>814.28118929535901</v>
          </cell>
        </row>
        <row r="32">
          <cell r="B32" t="str">
            <v>Cost of Goods Sold</v>
          </cell>
          <cell r="E32">
            <v>283.647483100437</v>
          </cell>
          <cell r="F32">
            <v>325.49342464443203</v>
          </cell>
          <cell r="G32">
            <v>374.13667396023601</v>
          </cell>
          <cell r="H32">
            <v>416.09444417202502</v>
          </cell>
          <cell r="I32">
            <v>456.25776187990198</v>
          </cell>
          <cell r="J32">
            <v>488.98672765335601</v>
          </cell>
        </row>
        <row r="33">
          <cell r="B33" t="str">
            <v>Gross Profit</v>
          </cell>
          <cell r="E33">
            <v>205.986119519651</v>
          </cell>
          <cell r="F33">
            <v>237.730491294432</v>
          </cell>
          <cell r="G33">
            <v>252.174240493913</v>
          </cell>
          <cell r="H33">
            <v>277.43713539085701</v>
          </cell>
          <cell r="I33">
            <v>298.31821747211097</v>
          </cell>
          <cell r="J33">
            <v>325.29446164200402</v>
          </cell>
        </row>
        <row r="35">
          <cell r="B35" t="str">
            <v>Selling Expenses</v>
          </cell>
          <cell r="E35">
            <v>69.272447106986903</v>
          </cell>
          <cell r="F35">
            <v>75.392879252183405</v>
          </cell>
          <cell r="G35">
            <v>78.538129635807906</v>
          </cell>
          <cell r="H35">
            <v>84.404508907810097</v>
          </cell>
          <cell r="I35">
            <v>92.486973233203102</v>
          </cell>
          <cell r="J35">
            <v>100.84282116765699</v>
          </cell>
        </row>
        <row r="36">
          <cell r="B36" t="str">
            <v>Administrative Expenses</v>
          </cell>
          <cell r="E36">
            <v>62.061021912663797</v>
          </cell>
          <cell r="F36">
            <v>63.238018300764203</v>
          </cell>
          <cell r="G36">
            <v>65.5648499628428</v>
          </cell>
          <cell r="H36">
            <v>67.132596496193699</v>
          </cell>
          <cell r="I36">
            <v>72.688159735843897</v>
          </cell>
          <cell r="J36">
            <v>78.143194006885807</v>
          </cell>
        </row>
        <row r="37">
          <cell r="B37" t="str">
            <v>R&amp;D Expenses</v>
          </cell>
          <cell r="E37">
            <v>10.2125069978166</v>
          </cell>
          <cell r="F37">
            <v>12.176848596506501</v>
          </cell>
          <cell r="G37">
            <v>14.555041555327501</v>
          </cell>
          <cell r="H37">
            <v>17.5791386358393</v>
          </cell>
          <cell r="I37">
            <v>19.380856135642599</v>
          </cell>
          <cell r="J37">
            <v>21.318582017152799</v>
          </cell>
        </row>
        <row r="38">
          <cell r="B38" t="str">
            <v>EBITA (pre synergy effect)</v>
          </cell>
          <cell r="E38">
            <v>64.440143502183403</v>
          </cell>
          <cell r="F38">
            <v>86.922745144978094</v>
          </cell>
          <cell r="G38">
            <v>93.516219339934594</v>
          </cell>
          <cell r="H38">
            <v>108.320891351014</v>
          </cell>
          <cell r="I38">
            <v>113.762228367422</v>
          </cell>
          <cell r="J38">
            <v>124.989864450308</v>
          </cell>
        </row>
        <row r="40">
          <cell r="B40" t="str">
            <v>Cost Synergies</v>
          </cell>
          <cell r="E40">
            <v>0</v>
          </cell>
          <cell r="F40">
            <v>0</v>
          </cell>
          <cell r="G40">
            <v>0</v>
          </cell>
          <cell r="H40">
            <v>0</v>
          </cell>
          <cell r="I40">
            <v>0</v>
          </cell>
          <cell r="J40">
            <v>0</v>
          </cell>
        </row>
        <row r="41">
          <cell r="B41" t="str">
            <v>Integration Costs</v>
          </cell>
          <cell r="E41">
            <v>0</v>
          </cell>
          <cell r="F41">
            <v>0</v>
          </cell>
          <cell r="G41">
            <v>0</v>
          </cell>
          <cell r="H41">
            <v>0</v>
          </cell>
          <cell r="I41">
            <v>0</v>
          </cell>
          <cell r="J41">
            <v>0</v>
          </cell>
        </row>
        <row r="42">
          <cell r="B42" t="str">
            <v>EBITA (post synergy effect)</v>
          </cell>
          <cell r="E42">
            <v>64.440143502183403</v>
          </cell>
          <cell r="F42">
            <v>86.922745144978094</v>
          </cell>
          <cell r="G42">
            <v>93.516219339934594</v>
          </cell>
          <cell r="H42">
            <v>108.320891351014</v>
          </cell>
          <cell r="I42">
            <v>113.762228367422</v>
          </cell>
          <cell r="J42">
            <v>124.989864450308</v>
          </cell>
        </row>
        <row r="44">
          <cell r="B44" t="str">
            <v>Depreciation</v>
          </cell>
          <cell r="E44">
            <v>20.1344729985444</v>
          </cell>
          <cell r="F44">
            <v>19.8080104021106</v>
          </cell>
          <cell r="G44">
            <v>20.325800157743799</v>
          </cell>
          <cell r="H44">
            <v>20.253826767994799</v>
          </cell>
          <cell r="I44">
            <v>24.141728868842701</v>
          </cell>
          <cell r="J44">
            <v>25.596613856293501</v>
          </cell>
        </row>
        <row r="45">
          <cell r="B45" t="str">
            <v>EBITDA</v>
          </cell>
          <cell r="E45">
            <v>84.574616500727799</v>
          </cell>
          <cell r="F45">
            <v>106.730755547089</v>
          </cell>
          <cell r="G45">
            <v>113.842019497678</v>
          </cell>
          <cell r="H45">
            <v>128.57471811900899</v>
          </cell>
          <cell r="I45">
            <v>137.90395723626401</v>
          </cell>
          <cell r="J45">
            <v>150.586478306602</v>
          </cell>
        </row>
        <row r="47">
          <cell r="B47" t="str">
            <v>Restructuring Charges</v>
          </cell>
          <cell r="E47">
            <v>0</v>
          </cell>
          <cell r="F47">
            <v>0</v>
          </cell>
          <cell r="G47">
            <v>0</v>
          </cell>
          <cell r="H47">
            <v>0</v>
          </cell>
          <cell r="I47">
            <v>0</v>
          </cell>
          <cell r="J47">
            <v>0</v>
          </cell>
        </row>
        <row r="48">
          <cell r="B48" t="str">
            <v>Other Items Affecting Comparability (Corporate only)</v>
          </cell>
          <cell r="E48">
            <v>0</v>
          </cell>
          <cell r="F48">
            <v>0</v>
          </cell>
          <cell r="G48">
            <v>0</v>
          </cell>
          <cell r="H48">
            <v>0</v>
          </cell>
          <cell r="I48">
            <v>0</v>
          </cell>
          <cell r="J48">
            <v>0</v>
          </cell>
        </row>
        <row r="50">
          <cell r="B50" t="str">
            <v>Amortisation of Goodwill (existing)</v>
          </cell>
          <cell r="E50">
            <v>9.2903930131004397</v>
          </cell>
          <cell r="F50">
            <v>9.2903930131004397</v>
          </cell>
          <cell r="G50">
            <v>9.2903930131004397</v>
          </cell>
          <cell r="H50">
            <v>9.2903930131004397</v>
          </cell>
          <cell r="I50">
            <v>9.2903930131004397</v>
          </cell>
          <cell r="J50">
            <v>9.2903930131004397</v>
          </cell>
        </row>
        <row r="51">
          <cell r="B51" t="str">
            <v>Amortisation of Goodwill (new)</v>
          </cell>
          <cell r="D51">
            <v>20</v>
          </cell>
          <cell r="E51">
            <v>25.2422777407163</v>
          </cell>
          <cell r="F51">
            <v>25.2422777407163</v>
          </cell>
          <cell r="G51">
            <v>25.2422777407163</v>
          </cell>
          <cell r="H51">
            <v>25.2422777407163</v>
          </cell>
          <cell r="I51">
            <v>25.2422777407163</v>
          </cell>
          <cell r="J51">
            <v>25.2422777407163</v>
          </cell>
          <cell r="L51" t="str">
            <v>what about amortisation of financing fees? Tax shield? Transactions costs partly assignable to financing fees?</v>
          </cell>
        </row>
        <row r="52">
          <cell r="B52" t="str">
            <v>New Amortization of Spec. Ident. Intang.</v>
          </cell>
          <cell r="D52">
            <v>20</v>
          </cell>
          <cell r="E52">
            <v>0</v>
          </cell>
          <cell r="F52">
            <v>0</v>
          </cell>
          <cell r="G52">
            <v>0</v>
          </cell>
          <cell r="H52">
            <v>0</v>
          </cell>
          <cell r="I52">
            <v>0</v>
          </cell>
          <cell r="J52">
            <v>0</v>
          </cell>
        </row>
        <row r="53">
          <cell r="B53" t="str">
            <v>Depreciation of PP&amp;E Stepup</v>
          </cell>
          <cell r="D53">
            <v>10</v>
          </cell>
          <cell r="E53">
            <v>0</v>
          </cell>
          <cell r="F53">
            <v>0</v>
          </cell>
          <cell r="G53">
            <v>0</v>
          </cell>
          <cell r="H53">
            <v>0</v>
          </cell>
          <cell r="I53">
            <v>0</v>
          </cell>
          <cell r="J53">
            <v>0</v>
          </cell>
        </row>
        <row r="54">
          <cell r="B54" t="str">
            <v>EBIT</v>
          </cell>
          <cell r="E54">
            <v>29.907472748366601</v>
          </cell>
          <cell r="F54">
            <v>52.390074391161299</v>
          </cell>
          <cell r="G54">
            <v>58.983548586117799</v>
          </cell>
          <cell r="H54">
            <v>73.788220597197594</v>
          </cell>
          <cell r="I54">
            <v>79.229557613604896</v>
          </cell>
          <cell r="J54">
            <v>90.457193696491501</v>
          </cell>
        </row>
        <row r="56">
          <cell r="B56" t="str">
            <v>Interest Expense</v>
          </cell>
          <cell r="D56" t="str">
            <v>Rate</v>
          </cell>
        </row>
        <row r="57">
          <cell r="B57" t="str">
            <v>Average Interest?</v>
          </cell>
          <cell r="D57">
            <v>1</v>
          </cell>
        </row>
        <row r="58">
          <cell r="B58" t="str">
            <v>Working Capital Revolver</v>
          </cell>
          <cell r="C58" t="str">
            <v>Cash</v>
          </cell>
          <cell r="D58">
            <v>5.5599999999999997E-2</v>
          </cell>
          <cell r="E58">
            <v>0</v>
          </cell>
          <cell r="F58">
            <v>0</v>
          </cell>
          <cell r="G58">
            <v>0</v>
          </cell>
          <cell r="H58">
            <v>0</v>
          </cell>
          <cell r="I58">
            <v>0</v>
          </cell>
          <cell r="J58">
            <v>0</v>
          </cell>
        </row>
        <row r="59">
          <cell r="B59" t="str">
            <v>Term Loan A</v>
          </cell>
          <cell r="C59" t="str">
            <v>Cash</v>
          </cell>
          <cell r="D59">
            <v>5.8099999999999999E-2</v>
          </cell>
          <cell r="E59">
            <v>9.8003079999999994</v>
          </cell>
          <cell r="F59">
            <v>9.8003079999999994</v>
          </cell>
          <cell r="G59">
            <v>7.0103460000000002</v>
          </cell>
          <cell r="H59">
            <v>3.6074290000000002</v>
          </cell>
          <cell r="I59">
            <v>0.87731000000000003</v>
          </cell>
          <cell r="J59">
            <v>0</v>
          </cell>
        </row>
        <row r="60">
          <cell r="B60" t="str">
            <v>Term Loan B</v>
          </cell>
          <cell r="C60" t="str">
            <v>Cash</v>
          </cell>
          <cell r="D60">
            <v>6.5600000000000006E-2</v>
          </cell>
          <cell r="E60">
            <v>11.808</v>
          </cell>
          <cell r="F60">
            <v>11.808</v>
          </cell>
          <cell r="G60">
            <v>11.808</v>
          </cell>
          <cell r="H60">
            <v>11.808</v>
          </cell>
          <cell r="I60">
            <v>11.808</v>
          </cell>
          <cell r="J60">
            <v>11.808</v>
          </cell>
        </row>
        <row r="61">
          <cell r="B61" t="str">
            <v>High Yield</v>
          </cell>
          <cell r="C61" t="str">
            <v>Cash</v>
          </cell>
          <cell r="D61">
            <v>0.11559999999999999</v>
          </cell>
          <cell r="E61">
            <v>0</v>
          </cell>
          <cell r="F61">
            <v>0</v>
          </cell>
          <cell r="G61">
            <v>0</v>
          </cell>
          <cell r="H61">
            <v>0</v>
          </cell>
          <cell r="I61">
            <v>0</v>
          </cell>
          <cell r="J61">
            <v>0</v>
          </cell>
        </row>
        <row r="62">
          <cell r="B62" t="str">
            <v>Mezzanine</v>
          </cell>
          <cell r="C62" t="str">
            <v>Cash</v>
          </cell>
          <cell r="D62">
            <v>7.5600000000000001E-2</v>
          </cell>
          <cell r="E62">
            <v>10.795680000000001</v>
          </cell>
          <cell r="F62">
            <v>10.795680000000001</v>
          </cell>
          <cell r="G62">
            <v>11.227356</v>
          </cell>
          <cell r="H62">
            <v>11.67642</v>
          </cell>
          <cell r="I62">
            <v>12.143628</v>
          </cell>
          <cell r="J62">
            <v>12.629735999999999</v>
          </cell>
        </row>
        <row r="63">
          <cell r="B63" t="str">
            <v>Mezzanine</v>
          </cell>
          <cell r="C63" t="str">
            <v>Roll-up</v>
          </cell>
          <cell r="D63">
            <v>0.04</v>
          </cell>
          <cell r="E63">
            <v>5.6</v>
          </cell>
          <cell r="F63">
            <v>5.6</v>
          </cell>
          <cell r="G63">
            <v>5.8239999999999998</v>
          </cell>
          <cell r="H63">
            <v>6.0569600000000001</v>
          </cell>
          <cell r="I63">
            <v>6.2992384000000001</v>
          </cell>
          <cell r="J63">
            <v>6.551207936</v>
          </cell>
        </row>
        <row r="64">
          <cell r="B64" t="str">
            <v>Preferred Equity (PIK Debt)</v>
          </cell>
          <cell r="C64" t="str">
            <v>Roll-up</v>
          </cell>
          <cell r="D64">
            <v>0.08</v>
          </cell>
          <cell r="E64">
            <v>14.4</v>
          </cell>
          <cell r="F64">
            <v>14.4</v>
          </cell>
          <cell r="G64">
            <v>15.552</v>
          </cell>
          <cell r="H64">
            <v>16.79616</v>
          </cell>
          <cell r="I64">
            <v>18.1398528</v>
          </cell>
          <cell r="J64">
            <v>19.591041023999999</v>
          </cell>
        </row>
        <row r="65">
          <cell r="B65" t="str">
            <v>Total Interest Expense</v>
          </cell>
          <cell r="E65">
            <v>52.403987999999998</v>
          </cell>
          <cell r="F65">
            <v>52.403987999999998</v>
          </cell>
          <cell r="G65">
            <v>51.421702000000003</v>
          </cell>
          <cell r="H65">
            <v>49.944969</v>
          </cell>
          <cell r="I65">
            <v>49.268029200000001</v>
          </cell>
          <cell r="J65">
            <v>50.579984959999997</v>
          </cell>
        </row>
        <row r="67">
          <cell r="B67" t="str">
            <v>PBT</v>
          </cell>
          <cell r="E67">
            <v>-22.496515251633401</v>
          </cell>
          <cell r="F67">
            <v>-1.3913608838699101E-2</v>
          </cell>
          <cell r="G67">
            <v>7.5618465861177899</v>
          </cell>
          <cell r="H67">
            <v>23.8432515971976</v>
          </cell>
          <cell r="I67">
            <v>29.961528413604899</v>
          </cell>
          <cell r="J67">
            <v>39.877208736491497</v>
          </cell>
        </row>
        <row r="69">
          <cell r="B69" t="str">
            <v>Interest Income</v>
          </cell>
          <cell r="D69">
            <v>0.02</v>
          </cell>
          <cell r="E69">
            <v>0</v>
          </cell>
          <cell r="F69">
            <v>0</v>
          </cell>
          <cell r="G69">
            <v>0</v>
          </cell>
          <cell r="H69">
            <v>0</v>
          </cell>
          <cell r="I69">
            <v>0</v>
          </cell>
          <cell r="J69">
            <v>-0.60569834884359197</v>
          </cell>
        </row>
        <row r="70">
          <cell r="B70" t="str">
            <v>Transaction Costs Amortization</v>
          </cell>
          <cell r="D70">
            <v>7</v>
          </cell>
          <cell r="E70">
            <v>4.8571428571428603</v>
          </cell>
          <cell r="F70">
            <v>4.8571428571428603</v>
          </cell>
          <cell r="G70">
            <v>4.8571428571428603</v>
          </cell>
          <cell r="H70">
            <v>4.8571428571428603</v>
          </cell>
          <cell r="I70">
            <v>4.8571428571428603</v>
          </cell>
          <cell r="J70">
            <v>4.8571428571428603</v>
          </cell>
        </row>
        <row r="71">
          <cell r="B71" t="str">
            <v>Pretax Income</v>
          </cell>
          <cell r="E71">
            <v>-27.353658108776202</v>
          </cell>
          <cell r="F71">
            <v>-4.8710564659815603</v>
          </cell>
          <cell r="G71">
            <v>2.7047037289749301</v>
          </cell>
          <cell r="H71">
            <v>18.9861087400547</v>
          </cell>
          <cell r="I71">
            <v>25.104385556461999</v>
          </cell>
          <cell r="J71">
            <v>35.625764228192203</v>
          </cell>
        </row>
        <row r="73">
          <cell r="B73" t="str">
            <v>Add back: Amortisation of Goodwill (existing &amp; new)</v>
          </cell>
          <cell r="E73">
            <v>34.532670753816802</v>
          </cell>
          <cell r="F73">
            <v>34.532670753816802</v>
          </cell>
          <cell r="G73">
            <v>34.532670753816802</v>
          </cell>
          <cell r="H73">
            <v>34.532670753816802</v>
          </cell>
          <cell r="I73">
            <v>34.532670753816802</v>
          </cell>
          <cell r="J73">
            <v>34.532670753816802</v>
          </cell>
        </row>
        <row r="74">
          <cell r="B74" t="str">
            <v>Taxable Income</v>
          </cell>
          <cell r="E74">
            <v>7.1790126450405598</v>
          </cell>
          <cell r="F74">
            <v>29.661614287835199</v>
          </cell>
          <cell r="G74">
            <v>37.237374482791701</v>
          </cell>
          <cell r="H74">
            <v>53.518779493871499</v>
          </cell>
          <cell r="I74">
            <v>59.637056310278801</v>
          </cell>
          <cell r="J74">
            <v>70.158434982008998</v>
          </cell>
        </row>
        <row r="76">
          <cell r="B76" t="str">
            <v>Taxes</v>
          </cell>
          <cell r="D76">
            <v>0.31</v>
          </cell>
          <cell r="E76">
            <v>2.2254939199625698</v>
          </cell>
          <cell r="F76">
            <v>9.1951004292289191</v>
          </cell>
          <cell r="G76">
            <v>11.5435860896654</v>
          </cell>
          <cell r="H76">
            <v>16.590821643100199</v>
          </cell>
          <cell r="I76">
            <v>18.4874874561864</v>
          </cell>
          <cell r="J76">
            <v>21.749114844422799</v>
          </cell>
        </row>
        <row r="77">
          <cell r="B77" t="str">
            <v>Net Income</v>
          </cell>
          <cell r="E77">
            <v>-29.5791520287388</v>
          </cell>
          <cell r="F77">
            <v>-14.066156895210501</v>
          </cell>
          <cell r="G77">
            <v>-8.8388823606904996</v>
          </cell>
          <cell r="H77">
            <v>2.3952870969545499</v>
          </cell>
          <cell r="I77">
            <v>6.6168981002755798</v>
          </cell>
          <cell r="J77">
            <v>13.876649383769401</v>
          </cell>
        </row>
        <row r="80">
          <cell r="B80" t="str">
            <v>BALANCE SHEET</v>
          </cell>
        </row>
        <row r="82">
          <cell r="C82" t="str">
            <v>Opening</v>
          </cell>
          <cell r="D82" t="str">
            <v>Adj.</v>
          </cell>
          <cell r="E82" t="str">
            <v>Closing</v>
          </cell>
          <cell r="F82">
            <v>1</v>
          </cell>
          <cell r="G82">
            <v>2</v>
          </cell>
          <cell r="H82">
            <v>3</v>
          </cell>
          <cell r="I82">
            <v>4</v>
          </cell>
          <cell r="J82">
            <v>5</v>
          </cell>
        </row>
        <row r="83">
          <cell r="C83">
            <v>37986</v>
          </cell>
          <cell r="D83">
            <v>37986</v>
          </cell>
          <cell r="E83">
            <v>37986</v>
          </cell>
          <cell r="F83">
            <v>2004</v>
          </cell>
          <cell r="G83">
            <v>2005</v>
          </cell>
          <cell r="H83">
            <v>2006</v>
          </cell>
          <cell r="I83">
            <v>2007</v>
          </cell>
          <cell r="J83">
            <v>2008</v>
          </cell>
        </row>
        <row r="84">
          <cell r="B84" t="str">
            <v>Assets</v>
          </cell>
        </row>
        <row r="85">
          <cell r="B85" t="str">
            <v>Cash</v>
          </cell>
          <cell r="C85">
            <v>0</v>
          </cell>
          <cell r="D85">
            <v>0</v>
          </cell>
          <cell r="E85">
            <v>0</v>
          </cell>
          <cell r="F85">
            <v>-0.17714285714286901</v>
          </cell>
          <cell r="G85">
            <v>-0.35428571428573702</v>
          </cell>
          <cell r="H85">
            <v>-0.53142857142859201</v>
          </cell>
          <cell r="I85">
            <v>29.576346013608099</v>
          </cell>
          <cell r="J85">
            <v>98.996353031786796</v>
          </cell>
        </row>
        <row r="86">
          <cell r="B86" t="str">
            <v>Net Working Capital</v>
          </cell>
          <cell r="C86">
            <v>112.143652245353</v>
          </cell>
          <cell r="D86">
            <v>0</v>
          </cell>
          <cell r="E86">
            <v>112.143652245353</v>
          </cell>
          <cell r="F86">
            <v>115.760196774981</v>
          </cell>
          <cell r="G86">
            <v>117.32117931616</v>
          </cell>
          <cell r="H86">
            <v>119.689254268898</v>
          </cell>
          <cell r="I86">
            <v>130.23812932830899</v>
          </cell>
          <cell r="J86">
            <v>140.35311608166299</v>
          </cell>
        </row>
        <row r="87">
          <cell r="B87" t="str">
            <v>Other Current Assets</v>
          </cell>
          <cell r="C87">
            <v>0</v>
          </cell>
          <cell r="D87">
            <v>0</v>
          </cell>
          <cell r="E87">
            <v>0</v>
          </cell>
          <cell r="F87">
            <v>0</v>
          </cell>
          <cell r="G87">
            <v>0</v>
          </cell>
          <cell r="H87">
            <v>0</v>
          </cell>
          <cell r="I87">
            <v>0</v>
          </cell>
          <cell r="J87">
            <v>0</v>
          </cell>
        </row>
        <row r="88">
          <cell r="B88" t="str">
            <v>Current Assets</v>
          </cell>
          <cell r="C88">
            <v>112.143652245353</v>
          </cell>
          <cell r="D88">
            <v>0</v>
          </cell>
          <cell r="E88">
            <v>112.143652245353</v>
          </cell>
          <cell r="F88">
            <v>115.583053917838</v>
          </cell>
          <cell r="G88">
            <v>116.96689360187401</v>
          </cell>
          <cell r="H88">
            <v>119.15782569747</v>
          </cell>
          <cell r="I88">
            <v>159.81447534191699</v>
          </cell>
          <cell r="J88">
            <v>239.34946911345</v>
          </cell>
        </row>
        <row r="90">
          <cell r="B90" t="str">
            <v>PP&amp;E</v>
          </cell>
          <cell r="C90">
            <v>70.095945778748202</v>
          </cell>
          <cell r="D90">
            <v>0</v>
          </cell>
          <cell r="E90">
            <v>70.095945778748202</v>
          </cell>
          <cell r="F90">
            <v>69.167587745633199</v>
          </cell>
          <cell r="G90">
            <v>66.131932235225605</v>
          </cell>
          <cell r="H90">
            <v>64.647138491181906</v>
          </cell>
          <cell r="I90">
            <v>64.0511628387804</v>
          </cell>
          <cell r="J90">
            <v>63.747738164833699</v>
          </cell>
        </row>
        <row r="91">
          <cell r="B91" t="str">
            <v>PP&amp;E Stepup (Net)</v>
          </cell>
          <cell r="C91">
            <v>0</v>
          </cell>
          <cell r="D91">
            <v>0</v>
          </cell>
          <cell r="E91">
            <v>0</v>
          </cell>
          <cell r="F91">
            <v>0</v>
          </cell>
          <cell r="G91">
            <v>0</v>
          </cell>
          <cell r="H91">
            <v>0</v>
          </cell>
          <cell r="I91">
            <v>0</v>
          </cell>
          <cell r="J91">
            <v>0</v>
          </cell>
        </row>
        <row r="92">
          <cell r="B92" t="str">
            <v>Other Assets</v>
          </cell>
          <cell r="C92">
            <v>78.1113537117904</v>
          </cell>
          <cell r="D92">
            <v>0</v>
          </cell>
          <cell r="E92">
            <v>78.1113537117904</v>
          </cell>
          <cell r="F92">
            <v>78.1113537117904</v>
          </cell>
          <cell r="G92">
            <v>78.1113537117904</v>
          </cell>
          <cell r="H92">
            <v>78.1113537117904</v>
          </cell>
          <cell r="I92">
            <v>78.1113537117904</v>
          </cell>
          <cell r="J92">
            <v>78.1113537117904</v>
          </cell>
        </row>
        <row r="93">
          <cell r="B93" t="str">
            <v>Goodwill (existing)</v>
          </cell>
          <cell r="C93">
            <v>114.78165938864601</v>
          </cell>
          <cell r="D93">
            <v>0</v>
          </cell>
          <cell r="E93">
            <v>114.78165938864601</v>
          </cell>
          <cell r="F93">
            <v>105.491266375546</v>
          </cell>
          <cell r="G93">
            <v>96.200873362445407</v>
          </cell>
          <cell r="H93">
            <v>86.910480349344994</v>
          </cell>
          <cell r="I93">
            <v>77.620087336244495</v>
          </cell>
          <cell r="J93">
            <v>68.329694323144096</v>
          </cell>
        </row>
        <row r="94">
          <cell r="B94" t="str">
            <v>Goodwill (new)</v>
          </cell>
          <cell r="C94">
            <v>0</v>
          </cell>
          <cell r="D94">
            <v>504.84555481432699</v>
          </cell>
          <cell r="E94">
            <v>504.84555481432699</v>
          </cell>
          <cell r="F94">
            <v>479.60327707361103</v>
          </cell>
          <cell r="G94">
            <v>454.36099933289398</v>
          </cell>
          <cell r="H94">
            <v>429.11872159217802</v>
          </cell>
          <cell r="I94">
            <v>403.87644385146098</v>
          </cell>
          <cell r="J94">
            <v>378.63416611074501</v>
          </cell>
        </row>
        <row r="95">
          <cell r="B95" t="str">
            <v>Specifically ID Intangibles</v>
          </cell>
          <cell r="C95">
            <v>0</v>
          </cell>
          <cell r="D95">
            <v>0</v>
          </cell>
          <cell r="E95">
            <v>0</v>
          </cell>
          <cell r="F95">
            <v>0</v>
          </cell>
          <cell r="G95">
            <v>0</v>
          </cell>
          <cell r="H95">
            <v>0</v>
          </cell>
          <cell r="I95">
            <v>0</v>
          </cell>
          <cell r="J95">
            <v>0</v>
          </cell>
        </row>
        <row r="96">
          <cell r="B96" t="str">
            <v>Cap. Transaction Costs</v>
          </cell>
          <cell r="C96">
            <v>0</v>
          </cell>
          <cell r="D96">
            <v>34</v>
          </cell>
          <cell r="E96">
            <v>34</v>
          </cell>
          <cell r="F96">
            <v>29.1428571428571</v>
          </cell>
          <cell r="G96">
            <v>24.285714285714299</v>
          </cell>
          <cell r="H96">
            <v>19.428571428571399</v>
          </cell>
          <cell r="I96">
            <v>14.5714285714286</v>
          </cell>
          <cell r="J96">
            <v>9.71428571428571</v>
          </cell>
        </row>
        <row r="97">
          <cell r="B97" t="str">
            <v>Total Assets</v>
          </cell>
          <cell r="C97">
            <v>375.13261112453802</v>
          </cell>
          <cell r="D97">
            <v>538.84555481432699</v>
          </cell>
          <cell r="E97">
            <v>913.978165938865</v>
          </cell>
          <cell r="F97">
            <v>877.09939596727497</v>
          </cell>
          <cell r="G97">
            <v>836.05776652994405</v>
          </cell>
          <cell r="H97">
            <v>797.37409127053604</v>
          </cell>
          <cell r="I97">
            <v>798.044951651622</v>
          </cell>
          <cell r="J97">
            <v>837.88670713824899</v>
          </cell>
        </row>
        <row r="99">
          <cell r="B99" t="str">
            <v>Liabilities &amp; Equity</v>
          </cell>
        </row>
        <row r="100">
          <cell r="B100" t="str">
            <v>Other Current Liabilities</v>
          </cell>
          <cell r="C100">
            <v>0</v>
          </cell>
          <cell r="D100">
            <v>0</v>
          </cell>
          <cell r="E100">
            <v>0</v>
          </cell>
          <cell r="F100">
            <v>0</v>
          </cell>
          <cell r="G100">
            <v>0</v>
          </cell>
          <cell r="H100">
            <v>0</v>
          </cell>
          <cell r="I100">
            <v>0</v>
          </cell>
          <cell r="J100">
            <v>0</v>
          </cell>
        </row>
        <row r="102">
          <cell r="B102" t="str">
            <v>Existing Net Debt</v>
          </cell>
          <cell r="C102">
            <v>231.65938864628799</v>
          </cell>
          <cell r="D102">
            <v>-231.65938864628799</v>
          </cell>
          <cell r="E102">
            <v>0</v>
          </cell>
          <cell r="F102">
            <v>0</v>
          </cell>
          <cell r="G102">
            <v>0</v>
          </cell>
          <cell r="H102">
            <v>0</v>
          </cell>
          <cell r="I102">
            <v>0</v>
          </cell>
          <cell r="J102">
            <v>0</v>
          </cell>
        </row>
        <row r="104">
          <cell r="B104" t="str">
            <v>Working Capital Revolver</v>
          </cell>
          <cell r="C104">
            <v>0</v>
          </cell>
          <cell r="D104">
            <v>0</v>
          </cell>
          <cell r="E104">
            <v>0</v>
          </cell>
          <cell r="F104">
            <v>0</v>
          </cell>
          <cell r="G104">
            <v>0</v>
          </cell>
          <cell r="H104">
            <v>0</v>
          </cell>
          <cell r="I104">
            <v>0</v>
          </cell>
          <cell r="J104">
            <v>0</v>
          </cell>
        </row>
        <row r="105">
          <cell r="B105" t="str">
            <v>Term Loan A</v>
          </cell>
          <cell r="C105">
            <v>0</v>
          </cell>
          <cell r="D105">
            <v>190</v>
          </cell>
          <cell r="E105">
            <v>190</v>
          </cell>
          <cell r="F105">
            <v>147.364529780764</v>
          </cell>
          <cell r="G105">
            <v>93.962925561266502</v>
          </cell>
          <cell r="H105">
            <v>30.207986062046601</v>
          </cell>
          <cell r="I105">
            <v>0</v>
          </cell>
          <cell r="J105">
            <v>0</v>
          </cell>
        </row>
        <row r="106">
          <cell r="B106" t="str">
            <v>Term Loan B</v>
          </cell>
          <cell r="C106">
            <v>0</v>
          </cell>
          <cell r="D106">
            <v>180</v>
          </cell>
          <cell r="E106">
            <v>180</v>
          </cell>
          <cell r="F106">
            <v>180</v>
          </cell>
          <cell r="G106">
            <v>180</v>
          </cell>
          <cell r="H106">
            <v>180</v>
          </cell>
          <cell r="I106">
            <v>180</v>
          </cell>
          <cell r="J106">
            <v>180</v>
          </cell>
        </row>
        <row r="107">
          <cell r="B107" t="str">
            <v>High Yield</v>
          </cell>
          <cell r="C107">
            <v>0</v>
          </cell>
          <cell r="D107">
            <v>0</v>
          </cell>
          <cell r="E107">
            <v>0</v>
          </cell>
          <cell r="F107">
            <v>0</v>
          </cell>
          <cell r="G107">
            <v>0</v>
          </cell>
          <cell r="H107">
            <v>0</v>
          </cell>
          <cell r="I107">
            <v>0</v>
          </cell>
          <cell r="J107">
            <v>0</v>
          </cell>
        </row>
        <row r="108">
          <cell r="B108" t="str">
            <v>Mezzanine</v>
          </cell>
          <cell r="C108">
            <v>0</v>
          </cell>
          <cell r="D108">
            <v>140</v>
          </cell>
          <cell r="E108">
            <v>140</v>
          </cell>
          <cell r="F108">
            <v>145.6</v>
          </cell>
          <cell r="G108">
            <v>151.42400000000001</v>
          </cell>
          <cell r="H108">
            <v>157.48096000000001</v>
          </cell>
          <cell r="I108">
            <v>163.78019839999999</v>
          </cell>
          <cell r="J108">
            <v>170.33140633599999</v>
          </cell>
        </row>
        <row r="109">
          <cell r="B109" t="str">
            <v>Total Debt</v>
          </cell>
          <cell r="C109">
            <v>0</v>
          </cell>
          <cell r="D109">
            <v>510</v>
          </cell>
          <cell r="E109">
            <v>510</v>
          </cell>
          <cell r="F109">
            <v>472.964529780764</v>
          </cell>
          <cell r="G109">
            <v>425.38692556126603</v>
          </cell>
          <cell r="H109">
            <v>367.68894606204702</v>
          </cell>
          <cell r="I109">
            <v>343.78019840000002</v>
          </cell>
          <cell r="J109">
            <v>350.33140633599999</v>
          </cell>
        </row>
        <row r="111">
          <cell r="B111" t="str">
            <v>Other LT Liabilities</v>
          </cell>
          <cell r="C111">
            <v>29.978165938864599</v>
          </cell>
          <cell r="D111">
            <v>0</v>
          </cell>
          <cell r="E111">
            <v>29.978165938864599</v>
          </cell>
          <cell r="F111">
            <v>29.978165938864599</v>
          </cell>
          <cell r="G111">
            <v>29.978165938864599</v>
          </cell>
          <cell r="H111">
            <v>29.978165938864599</v>
          </cell>
          <cell r="I111">
            <v>29.978165938864599</v>
          </cell>
          <cell r="J111">
            <v>29.978165938864599</v>
          </cell>
        </row>
        <row r="112">
          <cell r="B112" t="str">
            <v>Total Liabilities</v>
          </cell>
          <cell r="C112">
            <v>261.637554585153</v>
          </cell>
          <cell r="D112">
            <v>278.34061135371201</v>
          </cell>
          <cell r="E112">
            <v>539.978165938865</v>
          </cell>
          <cell r="F112">
            <v>502.94269571962798</v>
          </cell>
          <cell r="G112">
            <v>455.36509150013097</v>
          </cell>
          <cell r="H112">
            <v>397.667112000911</v>
          </cell>
          <cell r="I112">
            <v>373.75836433886502</v>
          </cell>
          <cell r="J112">
            <v>380.30957227486499</v>
          </cell>
        </row>
        <row r="114">
          <cell r="B114" t="str">
            <v>Preferred Equity (PIK Debt)</v>
          </cell>
          <cell r="C114">
            <v>0</v>
          </cell>
          <cell r="D114">
            <v>180</v>
          </cell>
          <cell r="E114">
            <v>180</v>
          </cell>
          <cell r="F114">
            <v>194.4</v>
          </cell>
          <cell r="G114">
            <v>209.952</v>
          </cell>
          <cell r="H114">
            <v>226.74816000000001</v>
          </cell>
          <cell r="I114">
            <v>244.88801280000001</v>
          </cell>
          <cell r="J114">
            <v>264.479053824</v>
          </cell>
        </row>
        <row r="115">
          <cell r="B115" t="str">
            <v>Common Equity</v>
          </cell>
          <cell r="C115">
            <v>113.495056539385</v>
          </cell>
          <cell r="D115">
            <v>80.504943460615195</v>
          </cell>
          <cell r="E115">
            <v>194</v>
          </cell>
          <cell r="F115">
            <v>179.93384310478999</v>
          </cell>
          <cell r="G115">
            <v>171.09496074409901</v>
          </cell>
          <cell r="H115">
            <v>173.49024784105401</v>
          </cell>
          <cell r="I115">
            <v>180.10714594132901</v>
          </cell>
          <cell r="J115">
            <v>193.98379532509901</v>
          </cell>
        </row>
        <row r="116">
          <cell r="B116" t="str">
            <v>Liabilities &amp; Equity</v>
          </cell>
          <cell r="C116">
            <v>375.13261112453802</v>
          </cell>
          <cell r="D116">
            <v>538.84555481432699</v>
          </cell>
          <cell r="E116">
            <v>913.978165938865</v>
          </cell>
          <cell r="F116">
            <v>877.27653882441803</v>
          </cell>
          <cell r="G116">
            <v>836.41205224423004</v>
          </cell>
          <cell r="H116">
            <v>797.90551984196497</v>
          </cell>
          <cell r="I116">
            <v>798.75352308019399</v>
          </cell>
          <cell r="J116">
            <v>838.77242142396301</v>
          </cell>
        </row>
        <row r="118">
          <cell r="B118" t="str">
            <v>Net Assets</v>
          </cell>
          <cell r="C118">
            <v>113.495056539385</v>
          </cell>
          <cell r="D118">
            <v>260.50494346061498</v>
          </cell>
          <cell r="E118">
            <v>374</v>
          </cell>
          <cell r="F118">
            <v>374.156700247647</v>
          </cell>
          <cell r="G118">
            <v>380.69267502981302</v>
          </cell>
          <cell r="H118">
            <v>399.70697926962498</v>
          </cell>
          <cell r="I118">
            <v>424.28658731275698</v>
          </cell>
          <cell r="J118">
            <v>457.577134863384</v>
          </cell>
        </row>
        <row r="120">
          <cell r="B120" t="str">
            <v>Check</v>
          </cell>
          <cell r="C120">
            <v>0</v>
          </cell>
          <cell r="D120">
            <v>0</v>
          </cell>
          <cell r="E120">
            <v>1.13686837721616E-13</v>
          </cell>
          <cell r="F120">
            <v>0.177142857143053</v>
          </cell>
          <cell r="G120">
            <v>0.53142857142881905</v>
          </cell>
          <cell r="H120">
            <v>1.06285714285752</v>
          </cell>
          <cell r="I120">
            <v>1.7714285714292799</v>
          </cell>
          <cell r="J120">
            <v>2.6571428571437501</v>
          </cell>
        </row>
        <row r="122">
          <cell r="B122" t="str">
            <v>Allocation of Purchase Price</v>
          </cell>
        </row>
        <row r="123">
          <cell r="B123" t="str">
            <v>Purchase Accounting?</v>
          </cell>
          <cell r="C123">
            <v>1</v>
          </cell>
          <cell r="E123" t="str">
            <v>PP&amp;E Stepup (net)</v>
          </cell>
          <cell r="H123">
            <v>0</v>
          </cell>
          <cell r="I123">
            <v>0</v>
          </cell>
        </row>
        <row r="124">
          <cell r="B124" t="str">
            <v>Equity Purchase Price</v>
          </cell>
          <cell r="C124">
            <v>618.34061135371201</v>
          </cell>
          <cell r="E124" t="str">
            <v>Goodwill</v>
          </cell>
          <cell r="H124">
            <v>1</v>
          </cell>
          <cell r="I124">
            <v>504.84555481432699</v>
          </cell>
        </row>
        <row r="125">
          <cell r="B125" t="str">
            <v>Expensed Fees</v>
          </cell>
          <cell r="C125">
            <v>0</v>
          </cell>
          <cell r="E125" t="str">
            <v>Specifically ID'able Intangibles</v>
          </cell>
          <cell r="H125">
            <v>0</v>
          </cell>
          <cell r="I125">
            <v>0</v>
          </cell>
        </row>
        <row r="126">
          <cell r="B126" t="str">
            <v>Current Book Equity</v>
          </cell>
          <cell r="C126">
            <v>113.495056539385</v>
          </cell>
        </row>
        <row r="127">
          <cell r="B127" t="str">
            <v>Excess to Allocate</v>
          </cell>
          <cell r="C127">
            <v>504.84555481432699</v>
          </cell>
          <cell r="E127" t="str">
            <v>Allocation of Excess</v>
          </cell>
          <cell r="H127">
            <v>1</v>
          </cell>
          <cell r="I127">
            <v>504.84555481432699</v>
          </cell>
        </row>
        <row r="130">
          <cell r="B130" t="str">
            <v>CASH FLOW STATEMENT</v>
          </cell>
        </row>
        <row r="132">
          <cell r="F132">
            <v>1</v>
          </cell>
          <cell r="G132">
            <v>2</v>
          </cell>
          <cell r="H132">
            <v>3</v>
          </cell>
          <cell r="I132">
            <v>4</v>
          </cell>
          <cell r="J132">
            <v>5</v>
          </cell>
        </row>
        <row r="133">
          <cell r="F133">
            <v>2004</v>
          </cell>
          <cell r="G133">
            <v>2005</v>
          </cell>
          <cell r="H133">
            <v>2006</v>
          </cell>
          <cell r="I133">
            <v>2007</v>
          </cell>
          <cell r="J133">
            <v>2008</v>
          </cell>
        </row>
        <row r="135">
          <cell r="B135" t="str">
            <v>Free Cash Flows</v>
          </cell>
        </row>
        <row r="136">
          <cell r="B136" t="str">
            <v>EBIT</v>
          </cell>
          <cell r="F136">
            <v>52.390074391161299</v>
          </cell>
          <cell r="G136">
            <v>58.983548586117799</v>
          </cell>
          <cell r="H136">
            <v>73.788220597197594</v>
          </cell>
          <cell r="I136">
            <v>79.229557613604896</v>
          </cell>
          <cell r="J136">
            <v>90.457193696491501</v>
          </cell>
        </row>
        <row r="137">
          <cell r="B137" t="str">
            <v>Depreciation</v>
          </cell>
          <cell r="F137">
            <v>19.8080104021106</v>
          </cell>
          <cell r="G137">
            <v>20.325800157743799</v>
          </cell>
          <cell r="H137">
            <v>20.253826767994799</v>
          </cell>
          <cell r="I137">
            <v>24.141728868842701</v>
          </cell>
          <cell r="J137">
            <v>25.596613856293501</v>
          </cell>
        </row>
        <row r="138">
          <cell r="B138" t="str">
            <v>Amortisation of Goodwill (existing)</v>
          </cell>
          <cell r="F138">
            <v>9.2903930131004397</v>
          </cell>
          <cell r="G138">
            <v>9.2903930131004397</v>
          </cell>
          <cell r="H138">
            <v>9.2903930131004397</v>
          </cell>
          <cell r="I138">
            <v>9.2903930131004397</v>
          </cell>
          <cell r="J138">
            <v>9.2903930131004397</v>
          </cell>
        </row>
        <row r="139">
          <cell r="B139" t="str">
            <v>Amortisation of Goodwill (new)</v>
          </cell>
          <cell r="F139">
            <v>25.2422777407163</v>
          </cell>
          <cell r="G139">
            <v>25.2422777407163</v>
          </cell>
          <cell r="H139">
            <v>25.2422777407163</v>
          </cell>
          <cell r="I139">
            <v>25.2422777407163</v>
          </cell>
          <cell r="J139">
            <v>25.2422777407163</v>
          </cell>
        </row>
        <row r="140">
          <cell r="B140" t="str">
            <v>Taxes</v>
          </cell>
          <cell r="F140">
            <v>-9.1951004292289191</v>
          </cell>
          <cell r="G140">
            <v>-11.5435860896654</v>
          </cell>
          <cell r="H140">
            <v>-16.590821643100199</v>
          </cell>
          <cell r="I140">
            <v>-18.4874874561864</v>
          </cell>
          <cell r="J140">
            <v>-21.749114844422799</v>
          </cell>
        </row>
        <row r="141">
          <cell r="B141" t="str">
            <v>Change in Net Working Capital</v>
          </cell>
          <cell r="F141">
            <v>-3.6165445296279302</v>
          </cell>
          <cell r="G141">
            <v>-1.5609825411795</v>
          </cell>
          <cell r="H141">
            <v>-2.3680749527379099</v>
          </cell>
          <cell r="I141">
            <v>-10.5488750594106</v>
          </cell>
          <cell r="J141">
            <v>-10.1149867533543</v>
          </cell>
        </row>
        <row r="142">
          <cell r="B142" t="str">
            <v>Capex</v>
          </cell>
          <cell r="F142">
            <v>-18.8796523689956</v>
          </cell>
          <cell r="G142">
            <v>-17.290144647336199</v>
          </cell>
          <cell r="H142">
            <v>-18.769033023951099</v>
          </cell>
          <cell r="I142">
            <v>-23.545753216441099</v>
          </cell>
          <cell r="J142">
            <v>-25.293189182346801</v>
          </cell>
        </row>
        <row r="143">
          <cell r="B143" t="str">
            <v>Unlevered Free Cash Flow</v>
          </cell>
          <cell r="F143">
            <v>75.039458219236195</v>
          </cell>
          <cell r="G143">
            <v>83.447306219497193</v>
          </cell>
          <cell r="H143">
            <v>90.846788499219898</v>
          </cell>
          <cell r="I143">
            <v>85.3218415042262</v>
          </cell>
          <cell r="J143">
            <v>93.429187526477904</v>
          </cell>
        </row>
        <row r="145">
          <cell r="B145" t="str">
            <v>Total Cash Interest Expense</v>
          </cell>
          <cell r="F145">
            <v>32.403987999999998</v>
          </cell>
          <cell r="G145">
            <v>30.045701999999999</v>
          </cell>
          <cell r="H145">
            <v>27.091849</v>
          </cell>
          <cell r="I145">
            <v>24.828938000000001</v>
          </cell>
          <cell r="J145">
            <v>24.437736000000001</v>
          </cell>
        </row>
        <row r="146">
          <cell r="B146" t="str">
            <v>Interest Income</v>
          </cell>
          <cell r="F146">
            <v>0</v>
          </cell>
          <cell r="G146">
            <v>0</v>
          </cell>
          <cell r="H146">
            <v>0</v>
          </cell>
          <cell r="I146">
            <v>0</v>
          </cell>
          <cell r="J146">
            <v>-0.60569834884359197</v>
          </cell>
        </row>
        <row r="147">
          <cell r="B147" t="str">
            <v>Free Cash Flow Before Debt Amortization</v>
          </cell>
          <cell r="F147">
            <v>42.635470219236197</v>
          </cell>
          <cell r="G147">
            <v>53.401604219497202</v>
          </cell>
          <cell r="H147">
            <v>63.754939499219901</v>
          </cell>
          <cell r="I147">
            <v>60.492903504226199</v>
          </cell>
          <cell r="J147">
            <v>69.597149875321506</v>
          </cell>
        </row>
        <row r="149">
          <cell r="B149" t="str">
            <v>Financing Actitivies</v>
          </cell>
        </row>
        <row r="150">
          <cell r="B150" t="str">
            <v>Working Capital Revolver</v>
          </cell>
          <cell r="F150">
            <v>0.17714285714286901</v>
          </cell>
          <cell r="G150">
            <v>0.17714285714286901</v>
          </cell>
          <cell r="H150">
            <v>0.17714285714285399</v>
          </cell>
          <cell r="I150">
            <v>0</v>
          </cell>
          <cell r="J150">
            <v>0</v>
          </cell>
        </row>
        <row r="151">
          <cell r="B151" t="str">
            <v>Term Loan A</v>
          </cell>
          <cell r="F151">
            <v>-42.635470219236197</v>
          </cell>
          <cell r="G151">
            <v>-53.401604219497202</v>
          </cell>
          <cell r="H151">
            <v>-63.754939499219901</v>
          </cell>
          <cell r="I151">
            <v>-30.207986062046601</v>
          </cell>
          <cell r="J151">
            <v>0</v>
          </cell>
        </row>
        <row r="152">
          <cell r="B152" t="str">
            <v>Term Loan B</v>
          </cell>
          <cell r="F152">
            <v>0</v>
          </cell>
          <cell r="G152">
            <v>0</v>
          </cell>
          <cell r="H152">
            <v>0</v>
          </cell>
          <cell r="I152">
            <v>0</v>
          </cell>
          <cell r="J152">
            <v>0</v>
          </cell>
        </row>
        <row r="153">
          <cell r="B153" t="str">
            <v>High Yield</v>
          </cell>
          <cell r="F153">
            <v>0</v>
          </cell>
          <cell r="G153">
            <v>0</v>
          </cell>
          <cell r="H153">
            <v>0</v>
          </cell>
          <cell r="I153">
            <v>0</v>
          </cell>
          <cell r="J153">
            <v>0</v>
          </cell>
        </row>
        <row r="154">
          <cell r="B154" t="str">
            <v>Mezzanine</v>
          </cell>
          <cell r="F154">
            <v>0</v>
          </cell>
          <cell r="G154">
            <v>0</v>
          </cell>
          <cell r="H154">
            <v>0</v>
          </cell>
          <cell r="I154">
            <v>0</v>
          </cell>
          <cell r="J154">
            <v>0</v>
          </cell>
        </row>
        <row r="155">
          <cell r="B155" t="str">
            <v>Preferred Equity (PIK Debt)</v>
          </cell>
          <cell r="F155">
            <v>0</v>
          </cell>
          <cell r="G155">
            <v>0</v>
          </cell>
          <cell r="H155">
            <v>0</v>
          </cell>
          <cell r="I155">
            <v>0</v>
          </cell>
          <cell r="J155">
            <v>0</v>
          </cell>
        </row>
        <row r="156">
          <cell r="B156" t="str">
            <v>Cash Flow from / (Used by) Financing</v>
          </cell>
          <cell r="F156">
            <v>-42.458327362093399</v>
          </cell>
          <cell r="G156">
            <v>-53.224461362354297</v>
          </cell>
          <cell r="H156">
            <v>-63.577796642077097</v>
          </cell>
          <cell r="I156">
            <v>-30.207986062046601</v>
          </cell>
          <cell r="J156">
            <v>0</v>
          </cell>
        </row>
        <row r="158">
          <cell r="B158" t="str">
            <v>Net Increase / (Decrease) in Cash</v>
          </cell>
          <cell r="F158">
            <v>0.17714285714286901</v>
          </cell>
          <cell r="G158">
            <v>0.17714285714286901</v>
          </cell>
          <cell r="H158">
            <v>0.17714285714285399</v>
          </cell>
          <cell r="I158">
            <v>30.284917442179601</v>
          </cell>
          <cell r="J158">
            <v>69.597149875321506</v>
          </cell>
        </row>
        <row r="160">
          <cell r="B160" t="str">
            <v>Cash Balance</v>
          </cell>
          <cell r="E160" t="str">
            <v>Min. Cash</v>
          </cell>
        </row>
        <row r="161">
          <cell r="B161" t="str">
            <v>Opening Cash Balance</v>
          </cell>
          <cell r="E161">
            <v>0</v>
          </cell>
          <cell r="F161">
            <v>0</v>
          </cell>
          <cell r="G161">
            <v>0</v>
          </cell>
          <cell r="H161">
            <v>0</v>
          </cell>
          <cell r="I161">
            <v>0</v>
          </cell>
          <cell r="J161">
            <v>30.284917442179601</v>
          </cell>
        </row>
        <row r="162">
          <cell r="B162" t="str">
            <v>Closing Cash Balance</v>
          </cell>
          <cell r="E162" t="str">
            <v>Not functioning</v>
          </cell>
          <cell r="F162">
            <v>0.17714285714286901</v>
          </cell>
          <cell r="G162">
            <v>0.17714285714286901</v>
          </cell>
          <cell r="H162">
            <v>0.17714285714285399</v>
          </cell>
          <cell r="I162">
            <v>30.284917442179601</v>
          </cell>
          <cell r="J162">
            <v>99.882067317501097</v>
          </cell>
        </row>
        <row r="165">
          <cell r="B165" t="str">
            <v>DEBT SCHEDULE</v>
          </cell>
        </row>
        <row r="167">
          <cell r="F167">
            <v>1</v>
          </cell>
          <cell r="G167">
            <v>2</v>
          </cell>
          <cell r="H167">
            <v>3</v>
          </cell>
          <cell r="I167">
            <v>4</v>
          </cell>
          <cell r="J167">
            <v>5</v>
          </cell>
        </row>
        <row r="168">
          <cell r="F168">
            <v>2004</v>
          </cell>
          <cell r="G168">
            <v>2005</v>
          </cell>
          <cell r="H168">
            <v>2006</v>
          </cell>
          <cell r="I168">
            <v>2007</v>
          </cell>
          <cell r="J168">
            <v>2008</v>
          </cell>
        </row>
        <row r="170">
          <cell r="B170" t="str">
            <v>Scheduled Debt Retirement</v>
          </cell>
          <cell r="E170" t="str">
            <v>Years to Amortize</v>
          </cell>
        </row>
        <row r="171">
          <cell r="B171" t="str">
            <v>Term Loan A</v>
          </cell>
          <cell r="E171">
            <v>7</v>
          </cell>
          <cell r="F171">
            <v>27.1428571428571</v>
          </cell>
          <cell r="G171">
            <v>27.1428571428571</v>
          </cell>
          <cell r="H171">
            <v>27.1428571428571</v>
          </cell>
          <cell r="I171">
            <v>27.1428571428571</v>
          </cell>
          <cell r="J171">
            <v>27.1428571428571</v>
          </cell>
        </row>
        <row r="172">
          <cell r="B172" t="str">
            <v>Term Loan B</v>
          </cell>
          <cell r="E172">
            <v>0</v>
          </cell>
          <cell r="F172">
            <v>0</v>
          </cell>
          <cell r="G172">
            <v>0</v>
          </cell>
          <cell r="H172">
            <v>0</v>
          </cell>
          <cell r="I172">
            <v>0</v>
          </cell>
          <cell r="J172">
            <v>0</v>
          </cell>
        </row>
        <row r="173">
          <cell r="B173" t="str">
            <v>High Yield</v>
          </cell>
          <cell r="E173">
            <v>0</v>
          </cell>
          <cell r="F173">
            <v>0</v>
          </cell>
          <cell r="G173">
            <v>0</v>
          </cell>
          <cell r="H173">
            <v>0</v>
          </cell>
          <cell r="I173">
            <v>0</v>
          </cell>
          <cell r="J173">
            <v>0</v>
          </cell>
        </row>
        <row r="174">
          <cell r="B174" t="str">
            <v>Mezzanine</v>
          </cell>
          <cell r="E174">
            <v>0</v>
          </cell>
          <cell r="F174">
            <v>0</v>
          </cell>
          <cell r="G174">
            <v>0</v>
          </cell>
          <cell r="H174">
            <v>0</v>
          </cell>
          <cell r="I174">
            <v>0</v>
          </cell>
          <cell r="J174">
            <v>0</v>
          </cell>
        </row>
        <row r="175">
          <cell r="B175" t="str">
            <v>Preferred Equity (PIK Debt)</v>
          </cell>
          <cell r="E175">
            <v>0</v>
          </cell>
          <cell r="F175">
            <v>0</v>
          </cell>
          <cell r="G175">
            <v>0</v>
          </cell>
          <cell r="H175">
            <v>0</v>
          </cell>
          <cell r="I175">
            <v>0</v>
          </cell>
          <cell r="J175">
            <v>0</v>
          </cell>
        </row>
        <row r="177">
          <cell r="B177" t="str">
            <v>USES OF FUNDS</v>
          </cell>
        </row>
        <row r="178">
          <cell r="B178" t="str">
            <v>Required Debt Retirement</v>
          </cell>
        </row>
        <row r="179">
          <cell r="B179" t="str">
            <v>Term Loan A</v>
          </cell>
          <cell r="F179">
            <v>27.1428571428571</v>
          </cell>
          <cell r="G179">
            <v>27.1428571428571</v>
          </cell>
          <cell r="H179">
            <v>27.1428571428571</v>
          </cell>
          <cell r="I179">
            <v>27.1428571428571</v>
          </cell>
          <cell r="J179">
            <v>0</v>
          </cell>
        </row>
        <row r="180">
          <cell r="B180" t="str">
            <v>Term Loan B</v>
          </cell>
          <cell r="F180">
            <v>0</v>
          </cell>
          <cell r="G180">
            <v>0</v>
          </cell>
          <cell r="H180">
            <v>0</v>
          </cell>
          <cell r="I180">
            <v>0</v>
          </cell>
          <cell r="J180">
            <v>0</v>
          </cell>
        </row>
        <row r="181">
          <cell r="B181" t="str">
            <v>High Yield</v>
          </cell>
          <cell r="F181">
            <v>0</v>
          </cell>
          <cell r="G181">
            <v>0</v>
          </cell>
          <cell r="H181">
            <v>0</v>
          </cell>
          <cell r="I181">
            <v>0</v>
          </cell>
          <cell r="J181">
            <v>0</v>
          </cell>
        </row>
        <row r="182">
          <cell r="B182" t="str">
            <v>Mezzanine</v>
          </cell>
          <cell r="F182">
            <v>0</v>
          </cell>
          <cell r="G182">
            <v>0</v>
          </cell>
          <cell r="H182">
            <v>0</v>
          </cell>
          <cell r="I182">
            <v>0</v>
          </cell>
          <cell r="J182">
            <v>0</v>
          </cell>
        </row>
        <row r="183">
          <cell r="B183" t="str">
            <v>Preferred Equity (PIK Debt)</v>
          </cell>
          <cell r="F183">
            <v>0</v>
          </cell>
          <cell r="G183">
            <v>0</v>
          </cell>
          <cell r="H183">
            <v>0</v>
          </cell>
          <cell r="I183">
            <v>0</v>
          </cell>
          <cell r="J183">
            <v>0</v>
          </cell>
        </row>
        <row r="184">
          <cell r="B184" t="str">
            <v>Required Debt Retirement</v>
          </cell>
          <cell r="F184">
            <v>27.1428571428571</v>
          </cell>
          <cell r="G184">
            <v>27.1428571428571</v>
          </cell>
          <cell r="H184">
            <v>27.1428571428571</v>
          </cell>
          <cell r="I184">
            <v>27.1428571428571</v>
          </cell>
          <cell r="J184">
            <v>0</v>
          </cell>
        </row>
        <row r="186">
          <cell r="B186" t="str">
            <v>Cash Sweep</v>
          </cell>
          <cell r="E186" t="str">
            <v>Prepayment?</v>
          </cell>
        </row>
        <row r="187">
          <cell r="B187" t="str">
            <v>Working Capital Revolver</v>
          </cell>
          <cell r="E187">
            <v>1</v>
          </cell>
          <cell r="F187">
            <v>0</v>
          </cell>
          <cell r="G187">
            <v>0</v>
          </cell>
          <cell r="H187">
            <v>0</v>
          </cell>
          <cell r="I187">
            <v>0</v>
          </cell>
          <cell r="J187">
            <v>0</v>
          </cell>
        </row>
        <row r="188">
          <cell r="B188" t="str">
            <v>Term Loan A</v>
          </cell>
          <cell r="E188">
            <v>1</v>
          </cell>
          <cell r="F188">
            <v>15.3154702192362</v>
          </cell>
          <cell r="G188">
            <v>26.081604219497201</v>
          </cell>
          <cell r="H188">
            <v>36.434939499219901</v>
          </cell>
          <cell r="I188">
            <v>3.0651289191894602</v>
          </cell>
          <cell r="J188">
            <v>0</v>
          </cell>
        </row>
        <row r="189">
          <cell r="B189" t="str">
            <v>Term Loan B</v>
          </cell>
          <cell r="E189">
            <v>0</v>
          </cell>
          <cell r="F189">
            <v>0</v>
          </cell>
          <cell r="G189">
            <v>0</v>
          </cell>
          <cell r="H189">
            <v>0</v>
          </cell>
          <cell r="I189">
            <v>0</v>
          </cell>
          <cell r="J189">
            <v>0</v>
          </cell>
        </row>
        <row r="190">
          <cell r="B190" t="str">
            <v>High Yield</v>
          </cell>
          <cell r="E190">
            <v>0</v>
          </cell>
          <cell r="F190">
            <v>0</v>
          </cell>
          <cell r="G190">
            <v>0</v>
          </cell>
          <cell r="H190">
            <v>0</v>
          </cell>
          <cell r="I190">
            <v>0</v>
          </cell>
          <cell r="J190">
            <v>0</v>
          </cell>
        </row>
        <row r="191">
          <cell r="B191" t="str">
            <v>Mezzanine</v>
          </cell>
          <cell r="E191">
            <v>0</v>
          </cell>
          <cell r="F191">
            <v>0</v>
          </cell>
          <cell r="G191">
            <v>0</v>
          </cell>
          <cell r="H191">
            <v>0</v>
          </cell>
          <cell r="I191">
            <v>0</v>
          </cell>
          <cell r="J191">
            <v>0</v>
          </cell>
        </row>
        <row r="192">
          <cell r="B192" t="str">
            <v>Preferred Equity (PIK Debt)</v>
          </cell>
          <cell r="E192">
            <v>0</v>
          </cell>
          <cell r="F192">
            <v>0</v>
          </cell>
          <cell r="G192">
            <v>0</v>
          </cell>
          <cell r="H192">
            <v>0</v>
          </cell>
          <cell r="I192">
            <v>0</v>
          </cell>
          <cell r="J192">
            <v>0</v>
          </cell>
        </row>
        <row r="193">
          <cell r="B193" t="str">
            <v>Cash Sweep</v>
          </cell>
          <cell r="F193">
            <v>15.3154702192362</v>
          </cell>
          <cell r="G193">
            <v>26.081604219497201</v>
          </cell>
          <cell r="H193">
            <v>36.434939499219901</v>
          </cell>
          <cell r="I193">
            <v>3.0651289191894602</v>
          </cell>
          <cell r="J193">
            <v>0</v>
          </cell>
        </row>
        <row r="195">
          <cell r="B195" t="str">
            <v>Uses of Funds Subtotal</v>
          </cell>
          <cell r="F195">
            <v>42.458327362093399</v>
          </cell>
          <cell r="G195">
            <v>53.224461362354297</v>
          </cell>
          <cell r="H195">
            <v>63.577796642077097</v>
          </cell>
          <cell r="I195">
            <v>30.207986062046601</v>
          </cell>
          <cell r="J195">
            <v>0</v>
          </cell>
        </row>
        <row r="197">
          <cell r="B197" t="str">
            <v>Excess Cash Added on Balance Sheet</v>
          </cell>
          <cell r="F197">
            <v>0</v>
          </cell>
          <cell r="G197">
            <v>0</v>
          </cell>
          <cell r="H197">
            <v>0</v>
          </cell>
          <cell r="I197">
            <v>30.107774585036701</v>
          </cell>
          <cell r="J197">
            <v>99.7049244603582</v>
          </cell>
        </row>
        <row r="198">
          <cell r="B198" t="str">
            <v>Total Uses of Funds</v>
          </cell>
          <cell r="F198">
            <v>42.458327362093399</v>
          </cell>
          <cell r="G198">
            <v>53.224461362354297</v>
          </cell>
          <cell r="H198">
            <v>63.577796642077097</v>
          </cell>
          <cell r="I198">
            <v>60.315760647083302</v>
          </cell>
          <cell r="J198">
            <v>99.7049244603582</v>
          </cell>
        </row>
        <row r="200">
          <cell r="B200" t="str">
            <v>SOURCES OF FUNDS</v>
          </cell>
        </row>
        <row r="201">
          <cell r="B201" t="str">
            <v>Opening Cash Balance</v>
          </cell>
          <cell r="F201">
            <v>0</v>
          </cell>
          <cell r="G201">
            <v>-0.17714285714286901</v>
          </cell>
          <cell r="H201">
            <v>-0.35428571428573702</v>
          </cell>
          <cell r="I201">
            <v>-0.53142857142859201</v>
          </cell>
          <cell r="J201">
            <v>29.576346013608099</v>
          </cell>
        </row>
        <row r="202">
          <cell r="B202" t="str">
            <v>Cash Available for Debt Repayment</v>
          </cell>
          <cell r="F202">
            <v>42.635470219236197</v>
          </cell>
          <cell r="G202">
            <v>53.401604219497202</v>
          </cell>
          <cell r="H202">
            <v>63.754939499219901</v>
          </cell>
          <cell r="I202">
            <v>60.492903504226199</v>
          </cell>
          <cell r="J202">
            <v>69.597149875321506</v>
          </cell>
        </row>
        <row r="203">
          <cell r="B203" t="str">
            <v>Source of Funds Subtotal</v>
          </cell>
          <cell r="F203">
            <v>42.635470219236197</v>
          </cell>
          <cell r="G203">
            <v>53.224461362354297</v>
          </cell>
          <cell r="H203">
            <v>63.4006537849342</v>
          </cell>
          <cell r="I203">
            <v>59.9614749327976</v>
          </cell>
          <cell r="J203">
            <v>99.173495888929594</v>
          </cell>
        </row>
        <row r="205">
          <cell r="B205" t="str">
            <v>Incremental Revolver Borrowings</v>
          </cell>
          <cell r="F205">
            <v>0</v>
          </cell>
          <cell r="G205">
            <v>0</v>
          </cell>
          <cell r="H205">
            <v>0.177142857142883</v>
          </cell>
          <cell r="I205">
            <v>0</v>
          </cell>
          <cell r="J205">
            <v>0</v>
          </cell>
        </row>
        <row r="206">
          <cell r="B206" t="str">
            <v>Total Sources of Funds</v>
          </cell>
          <cell r="F206">
            <v>42.635470219236197</v>
          </cell>
          <cell r="G206">
            <v>53.224461362354297</v>
          </cell>
          <cell r="H206">
            <v>63.577796642077097</v>
          </cell>
          <cell r="I206">
            <v>59.9614749327976</v>
          </cell>
          <cell r="J206">
            <v>99.173495888929594</v>
          </cell>
        </row>
        <row r="208">
          <cell r="B208" t="str">
            <v>Check</v>
          </cell>
          <cell r="F208">
            <v>0.17714285714286901</v>
          </cell>
          <cell r="G208">
            <v>0.17714285714286901</v>
          </cell>
          <cell r="H208">
            <v>0.17714285714286901</v>
          </cell>
          <cell r="I208">
            <v>0.531428571428606</v>
          </cell>
          <cell r="J208">
            <v>1.06285714285717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sheetName val="TWO"/>
      <sheetName val="THREE"/>
      <sheetName val="SPREADSH"/>
      <sheetName val="JOB COST"/>
      <sheetName val="SHEET"/>
      <sheetName val="schedule"/>
      <sheetName val="SH_1-3Ba"/>
      <sheetName val="SH_3Bb-3Be"/>
      <sheetName val="SH_3Bf-3Bc"/>
      <sheetName val="SH_3Bc-3D"/>
      <sheetName val="SH_3D-3F"/>
      <sheetName val="SH_3G-5B"/>
      <sheetName val="SH_6-8"/>
      <sheetName val="YARD-LITE"/>
      <sheetName val="STRUCT_GRND"/>
      <sheetName val="EIGHT"/>
      <sheetName val="NINE"/>
      <sheetName val="TEN"/>
      <sheetName val="TOTAL"/>
      <sheetName val="CABLES"/>
      <sheetName val="PRICING"/>
      <sheetName val="ASSMBLYS"/>
      <sheetName val="ASSMBLY_MATRL"/>
      <sheetName val="SCHED"/>
      <sheetName val="MATRL_SUMRY"/>
      <sheetName val="JC_RICHARDS"/>
      <sheetName val="1-28"/>
      <sheetName val="2-4"/>
      <sheetName val="2-11"/>
      <sheetName val="2-18"/>
      <sheetName val="2-25"/>
    </sheetNames>
    <sheetDataSet>
      <sheetData sheetId="0"/>
      <sheetData sheetId="1"/>
      <sheetData sheetId="2"/>
      <sheetData sheetId="3"/>
      <sheetData sheetId="4" refreshError="1">
        <row r="9">
          <cell r="A9">
            <v>1101</v>
          </cell>
        </row>
        <row r="10">
          <cell r="A10">
            <v>1102</v>
          </cell>
        </row>
        <row r="11">
          <cell r="A11">
            <v>1103</v>
          </cell>
        </row>
        <row r="12">
          <cell r="A12">
            <v>1104</v>
          </cell>
        </row>
        <row r="13">
          <cell r="A13">
            <v>1105</v>
          </cell>
        </row>
        <row r="14">
          <cell r="A14">
            <v>1106</v>
          </cell>
        </row>
        <row r="15">
          <cell r="A15">
            <v>1107</v>
          </cell>
        </row>
        <row r="16">
          <cell r="A16">
            <v>1108</v>
          </cell>
        </row>
        <row r="17">
          <cell r="A17">
            <v>1109</v>
          </cell>
        </row>
        <row r="18">
          <cell r="A18">
            <v>1110</v>
          </cell>
        </row>
        <row r="19">
          <cell r="A19">
            <v>1111</v>
          </cell>
        </row>
        <row r="20">
          <cell r="A20">
            <v>1112</v>
          </cell>
        </row>
        <row r="21">
          <cell r="A21">
            <v>1113</v>
          </cell>
        </row>
        <row r="22">
          <cell r="A22">
            <v>1114</v>
          </cell>
        </row>
        <row r="23">
          <cell r="A23">
            <v>1115</v>
          </cell>
        </row>
        <row r="24">
          <cell r="A24">
            <v>1116</v>
          </cell>
        </row>
        <row r="25">
          <cell r="A25">
            <v>1117</v>
          </cell>
        </row>
        <row r="26">
          <cell r="A26">
            <v>1118</v>
          </cell>
        </row>
        <row r="27">
          <cell r="A27">
            <v>1119</v>
          </cell>
        </row>
        <row r="28">
          <cell r="A28">
            <v>1120</v>
          </cell>
        </row>
        <row r="29">
          <cell r="A29">
            <v>1121</v>
          </cell>
        </row>
        <row r="30">
          <cell r="A30">
            <v>1122</v>
          </cell>
        </row>
        <row r="31">
          <cell r="A31">
            <v>1123</v>
          </cell>
        </row>
        <row r="32">
          <cell r="A32">
            <v>1124</v>
          </cell>
        </row>
        <row r="33">
          <cell r="A33">
            <v>1125</v>
          </cell>
        </row>
        <row r="34">
          <cell r="A34">
            <v>1126</v>
          </cell>
        </row>
        <row r="35">
          <cell r="A35">
            <v>1127</v>
          </cell>
        </row>
        <row r="36">
          <cell r="A36">
            <v>1128</v>
          </cell>
        </row>
        <row r="37">
          <cell r="A37">
            <v>1129</v>
          </cell>
        </row>
        <row r="38">
          <cell r="A38">
            <v>1130</v>
          </cell>
        </row>
        <row r="39">
          <cell r="A39">
            <v>1199</v>
          </cell>
        </row>
        <row r="42">
          <cell r="A42" t="str">
            <v>Company STURGEON ELECTRIC CO</v>
          </cell>
        </row>
        <row r="43">
          <cell r="A43" t="str">
            <v>Location: BLUFFDALE, UT</v>
          </cell>
        </row>
        <row r="44">
          <cell r="A44" t="str">
            <v>Contract # 88088</v>
          </cell>
        </row>
        <row r="45">
          <cell r="A45" t="str">
            <v>Project:  CAMP WMS 345/138 SUBST</v>
          </cell>
        </row>
        <row r="46">
          <cell r="A46" t="str">
            <v>Page 2</v>
          </cell>
        </row>
        <row r="48">
          <cell r="A48" t="str">
            <v>Acct/Code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DecJE&amp;APdetail"/>
      <sheetName val="Oct-DecJE&amp;APdetailAD"/>
      <sheetName val="Oct-DecJE&amp;APdetailCOST"/>
      <sheetName val="609 3Q01"/>
      <sheetName val="CostJan-Mar"/>
      <sheetName val="ADJan-Mar"/>
      <sheetName val="MarBals,Cost"/>
      <sheetName val="MarBals,AD"/>
      <sheetName val="Hist"/>
      <sheetName val="DATA"/>
      <sheetName val="SCHEDULE"/>
      <sheetName val="TABLE"/>
      <sheetName val="Sheet1"/>
      <sheetName val="Offtaker Revenue Summaries"/>
      <sheetName val="Assumptions and Inputs"/>
      <sheetName val="Product A"/>
      <sheetName val="Product B"/>
      <sheetName val="Product C"/>
      <sheetName val="Product D"/>
      <sheetName val="Product E"/>
      <sheetName val="Product F"/>
      <sheetName val="Product G"/>
      <sheetName val="Product H"/>
      <sheetName val="Product I"/>
      <sheetName val="Product J"/>
      <sheetName val="Product K"/>
      <sheetName val="Product L"/>
      <sheetName val="Product M"/>
      <sheetName val="Product N"/>
      <sheetName val="Product O"/>
      <sheetName val="Product P"/>
      <sheetName val="Product Q"/>
      <sheetName val="Product R"/>
      <sheetName val="Product S"/>
      <sheetName val="Summary of Values"/>
      <sheetName val="F9_Hidde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QUERY"/>
      <sheetName val="Loc Table"/>
      <sheetName val="supporting worksheet"/>
      <sheetName val="August"/>
      <sheetName val="IRR1295A"/>
      <sheetName val="MASTER MAPPING"/>
      <sheetName val="DT-Adj"/>
      <sheetName val="2007"/>
    </sheetNames>
    <definedNames>
      <definedName name="Register.DClick" refersTo="='XLQUERY'!$B$5"/>
    </definedNames>
    <sheetDataSet>
      <sheetData sheetId="0">
        <row r="5">
          <cell r="B5" t="b">
            <v>1</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assumptions"/>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DCF"/>
      <sheetName val="建物概要 (2)"/>
      <sheetName val="Assum"/>
      <sheetName val="A1 - Income Statement"/>
      <sheetName val="Tableau Doc"/>
      <sheetName val="Notionnel-juridique"/>
      <sheetName val="ww-1 capital allocation"/>
      <sheetName val="Contact List"/>
      <sheetName val="member database"/>
      <sheetName val="FAB별"/>
      <sheetName val="Equity"/>
      <sheetName val="P2"/>
      <sheetName val="P1"/>
      <sheetName val="314 A"/>
      <sheetName val="owssvr"/>
      <sheetName val="Fund II - Add-on Piedmont Call"/>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s>
    <sheetDataSet>
      <sheetData sheetId="0">
        <row r="12">
          <cell r="B12">
            <v>0.49</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34"/>
      <sheetName val="Page 235"/>
      <sheetName val="Page 262"/>
      <sheetName val="Page 263"/>
      <sheetName val="Page 274"/>
      <sheetName val="Page 275"/>
      <sheetName val="Page 276"/>
      <sheetName val="Page 277"/>
      <sheetName val="Book11"/>
    </sheetNames>
    <definedNames>
      <definedName name="MONTH"/>
    </defined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bs"/>
      <sheetName val="Reference_Data"/>
      <sheetName val="Period"/>
      <sheetName val="Opex"/>
      <sheetName val="Disposals"/>
      <sheetName val="Sep-Mar Calculations"/>
      <sheetName val="ANE Deals"/>
      <sheetName val="GasActivity"/>
      <sheetName val="DOER A&amp;G"/>
      <sheetName val="MA data"/>
      <sheetName val="NH data"/>
      <sheetName val="RIGas data"/>
      <sheetName val="RIDist data"/>
      <sheetName val="RegExpenseTypes"/>
      <sheetName val="MAExtExpA&amp;GAlloc"/>
      <sheetName val="NHExtExpA&amp;GAlloc"/>
      <sheetName val="RIGasExtExpA&amp;GAlloc"/>
      <sheetName val="RIDistExtExpA&amp;GAlloc"/>
      <sheetName val="NHOutput"/>
      <sheetName val="DOER A&amp;G Alloc"/>
      <sheetName val="RIDistOutput"/>
      <sheetName val="RIGasOutput"/>
      <sheetName val="RegAcctgMatri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Tableau Doc"/>
      <sheetName val="Notionnel-juridique"/>
      <sheetName val="A1 - Income Statement"/>
      <sheetName val="ww-1 capital allocation"/>
      <sheetName val="Contact List"/>
      <sheetName val="member database"/>
      <sheetName val="FAB별"/>
      <sheetName val="Assumptions"/>
      <sheetName val="Equity"/>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314 A"/>
      <sheetName val="owssvr"/>
      <sheetName val="Fund II - Add-on Piedmont Call"/>
      <sheetName val="P2"/>
      <sheetName val="P1"/>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 val="K-1 Status 5.5.16 for LOOKUP"/>
      <sheetName val="Summary quarterly P&amp;L"/>
      <sheetName val="F"/>
      <sheetName val="Inputs"/>
      <sheetName val="K1DB"/>
      <sheetName val="Menu"/>
      <sheetName val="Description Bank"/>
      <sheetName val="Assum"/>
      <sheetName val="Lists"/>
      <sheetName val="National Comps"/>
      <sheetName val="A.6 Line 16 Foreign Transac."/>
      <sheetName val="MARKS.xls - Inputs"/>
      <sheetName val="Country Codes"/>
      <sheetName val="1.SC II Main TIS"/>
      <sheetName val="1.SC II Main TIS Q4"/>
      <sheetName val="PFIC Summary"/>
      <sheetName val="Recipient and WHA Status Codes"/>
      <sheetName val="Other drop down options"/>
      <sheetName val="Exemption Codes"/>
      <sheetName val="ENE"/>
      <sheetName val="NAV-REC"/>
    </sheetNames>
    <sheetDataSet>
      <sheetData sheetId="0">
        <row r="12">
          <cell r="B12">
            <v>0.49</v>
          </cell>
        </row>
      </sheetData>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RFE"/>
      <sheetName val="Model Setup"/>
      <sheetName val="Output"/>
      <sheetName val="Assumptions"/>
      <sheetName val="Menu Data"/>
      <sheetName val="Huntley Plant Data"/>
      <sheetName val="Dunkirk Plant Data"/>
      <sheetName val="Oswego Plant Data"/>
      <sheetName val="Arthur Kill Plant Data"/>
      <sheetName val="Astoria Plant Data"/>
      <sheetName val="Branford Plant Data"/>
      <sheetName val="Devon Plant Data"/>
      <sheetName val="Middletown Plant Data"/>
      <sheetName val="Cos Cob Plant Data"/>
      <sheetName val="Franklin Drive Plant Data"/>
      <sheetName val="Montville Plant Data"/>
      <sheetName val="Norwalk Harbor Plant Data"/>
      <sheetName val="Somerset Plant Data"/>
      <sheetName val="Torrington Plant Data"/>
      <sheetName val="Active Plant Data"/>
      <sheetName val="Active Dispatch Data"/>
      <sheetName val="Market Price Dispatch Data"/>
      <sheetName val="Market Load Data"/>
      <sheetName val="Average Market Price"/>
      <sheetName val="Market Price Percentages"/>
      <sheetName val="Market Price Data"/>
      <sheetName val="Inputs"/>
      <sheetName val="Project Calcs"/>
      <sheetName val="Base Calcs"/>
      <sheetName val="Graph Data"/>
      <sheetName val="Cash Flow Chart"/>
      <sheetName val="Cash flow pro forma"/>
      <sheetName val="Earnings Pro forma"/>
      <sheetName val="Initial_RFE"/>
      <sheetName val="Model_Setup"/>
      <sheetName val="Menu_Data"/>
      <sheetName val="Huntley_Plant_Data"/>
      <sheetName val="Dunkirk_Plant_Data"/>
      <sheetName val="Oswego_Plant_Data"/>
      <sheetName val="Arthur_Kill_Plant_Data"/>
      <sheetName val="Astoria_Plant_Data"/>
      <sheetName val="Branford_Plant_Data"/>
      <sheetName val="Devon_Plant_Data"/>
      <sheetName val="Middletown_Plant_Data"/>
      <sheetName val="Cos_Cob_Plant_Data"/>
      <sheetName val="Franklin_Drive_Plant_Data"/>
      <sheetName val="Montville_Plant_Data"/>
      <sheetName val="Norwalk_Harbor_Plant_Data"/>
      <sheetName val="Somerset_Plant_Data"/>
      <sheetName val="Torrington_Plant_Data"/>
      <sheetName val="Active_Plant_Data"/>
      <sheetName val="Active_Dispatch_Data"/>
      <sheetName val="Market_Price_Dispatch_Data"/>
      <sheetName val="Market_Load_Data"/>
      <sheetName val="Average_Market_Price"/>
      <sheetName val="Market_Price_Percentages"/>
      <sheetName val="Market_Price_Data"/>
      <sheetName val="Project_Calcs"/>
      <sheetName val="Base_Calcs"/>
      <sheetName val="Graph_Data"/>
      <sheetName val="Cash_Flow_Chart"/>
      <sheetName val="Cash_flow_pro_forma"/>
      <sheetName val="Earnings_Pro_forma"/>
      <sheetName val="ASS"/>
      <sheetName val="Drop Downs"/>
      <sheetName val="Assumptions 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sheetData sheetId="32"/>
      <sheetData sheetId="33"/>
      <sheetData sheetId="34"/>
      <sheetData sheetId="35">
        <row r="7">
          <cell r="C7" t="str">
            <v>Both</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row r="1">
          <cell r="F1" t="str">
            <v>Preliminary</v>
          </cell>
        </row>
      </sheetData>
      <sheetData sheetId="2">
        <row r="2">
          <cell r="E2" t="str">
            <v>!</v>
          </cell>
        </row>
      </sheetData>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L Investment WP"/>
      <sheetName val="IC GL 2Q-1019"/>
      <sheetName val="IC GL 2Q"/>
      <sheetName val="Cost Rollfwd"/>
      <sheetName val="BSPEOF I "/>
      <sheetName val="Mgmt fee Cal"/>
      <sheetName val="BSPEOF I"/>
      <sheetName val="GL US$"/>
      <sheetName val="GL EM"/>
      <sheetName val="Summary of Invest"/>
      <sheetName val="Summary of Invest EM"/>
      <sheetName val="TB"/>
      <sheetName val="Bal Sheet"/>
      <sheetName val="Inc Stmt"/>
      <sheetName val="Euro JEs"/>
      <sheetName val="Sched of Invest"/>
      <sheetName val="Chgs in Ptrs Cap"/>
      <sheetName val="Cash Flows"/>
      <sheetName val="Capital Accounts"/>
      <sheetName val="Mgmt Fee WP"/>
      <sheetName val="Inv Analysis"/>
      <sheetName val="Inv Cost"/>
      <sheetName val="Inc Statement Analysis"/>
      <sheetName val="Starwood 6.26.03 dist"/>
      <sheetName val="TH Lee 12.23.03 dist"/>
      <sheetName val="Fund level P&amp;L for k-1 est"/>
      <sheetName val="WH Tax"/>
      <sheetName val="00103586"/>
      <sheetName val="Pickwick Report"/>
      <sheetName val="Capital Rollforward "/>
      <sheetName val="Model"/>
      <sheetName val="//er15.deloitteonline.com/Docs/"/>
      <sheetName val="Platform"/>
      <sheetName val="data-1999"/>
      <sheetName val="Strength"/>
      <sheetName val="Email"/>
      <sheetName val="Bond Fund BBG Data"/>
    </sheetNames>
    <definedNames>
      <definedName name="rngFirstUserDefCol"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 val="QtrRev 98-99"/>
      <sheetName val="Promos 10"/>
      <sheetName val=""/>
      <sheetName val="RatingAgencyBU12-05 Cin Curv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1 Summary"/>
      <sheetName val="SALT Sourcing"/>
      <sheetName val="Foreign Taxes"/>
      <sheetName val="State Adjustments"/>
      <sheetName val="UBTI"/>
      <sheetName val="wsLookup"/>
    </sheetNames>
    <sheetDataSet>
      <sheetData sheetId="0">
        <row r="6">
          <cell r="G6" t="str">
            <v>CHAMPIONS GLEN, L.P.</v>
          </cell>
        </row>
        <row r="7">
          <cell r="G7" t="str">
            <v>76-0492902</v>
          </cell>
        </row>
        <row r="8">
          <cell r="G8">
            <v>37986</v>
          </cell>
        </row>
      </sheetData>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1)"/>
      <sheetName val="Links"/>
      <sheetName val="Delivery Testing (2)"/>
      <sheetName val="Rental Income (3)"/>
      <sheetName val="Rental Expenses (4)"/>
      <sheetName val="XREF"/>
      <sheetName val="Tickmarks "/>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Global spend by region"/>
      <sheetName val="3. European spend by prod. grou"/>
      <sheetName val="4. European spend by country"/>
      <sheetName val="5. Supplier pareto"/>
      <sheetName val="6. Product group vs country sp."/>
      <sheetName val="8. Database - pruchased items"/>
      <sheetName val="9. Product goup list"/>
      <sheetName val="Appendix 1 - Reference Fields A"/>
      <sheetName val="49 IND Including Losses"/>
      <sheetName val="6223 10-1"/>
      <sheetName val="Appendix 5-Allocation Codes"/>
      <sheetName val="Appendix 2 - Reference Fields B"/>
      <sheetName val="Appendix 1 - Reference Fiel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F9_Hidden_Lists"/>
      <sheetName val="1994"/>
      <sheetName val="Constr Drawdown"/>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Revenue PY&amp;FY"/>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Revenue PY&amp;FY"/>
      <sheetName val="Op Costs"/>
      <sheetName val="Fuel"/>
      <sheetName val="Consolidated"/>
      <sheetName val="Operator"/>
      <sheetName val="Financing"/>
      <sheetName val="Tax Basis"/>
      <sheetName val="Book Basis"/>
      <sheetName val="Valuation"/>
      <sheetName val="Value Distr"/>
      <sheetName val="As-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s&gt;&gt;&gt; "/>
      <sheetName val="Summary of Identified Values"/>
      <sheetName val="Economic Test Summary"/>
      <sheetName val="Apex - Plant Val"/>
      <sheetName val="Bosque - Plant Val"/>
      <sheetName val="Shady Hills - Plant Val"/>
      <sheetName val="Sugar Creek - Plant Val"/>
      <sheetName val="West Georgia - Plant Val"/>
      <sheetName val="Zeeland - Plant Val"/>
      <sheetName val="LS Power Land Values"/>
      <sheetName val="Apex Land"/>
      <sheetName val="Bosque Land"/>
      <sheetName val="Shady Hills Land"/>
      <sheetName val="Sugar Creek Land"/>
      <sheetName val="West Georgia Land"/>
      <sheetName val="Zeeland Land"/>
      <sheetName val="Workpaper&gt;&gt;&gt;"/>
      <sheetName val="Sensitivity Analyses"/>
      <sheetName val="Input from Other Models"/>
      <sheetName val="Final Inv True-Up"/>
      <sheetName val="NWC Balances"/>
      <sheetName val="Apex Summary Allocation"/>
      <sheetName val="Bosque Summary Allocation"/>
      <sheetName val="Shady Hills Summary Allocation"/>
      <sheetName val="Sugar Creek Summary Allocation"/>
      <sheetName val="West Georgia Summary Allocation"/>
      <sheetName val="Zeeland Summary Allocation"/>
      <sheetName val="Procurement Companies Summary"/>
      <sheetName val="Zeeland CC - Plant Val"/>
      <sheetName val="Zeeland CT - Plant Val"/>
      <sheetName val="Bosque CC - Plant Val"/>
      <sheetName val="Bosque CT - Plant Val"/>
      <sheetName val="WACC and WARA"/>
      <sheetName val="Summary of Values"/>
      <sheetName val="Fixed Asset Summary"/>
      <sheetName val="Depreciation Workpaper"/>
      <sheetName val="Client Provided Data&gt;&gt;&gt;"/>
      <sheetName val="DFC and Acq Costs E&amp;Y"/>
      <sheetName val="Client Model&gt;&gt;&gt;"/>
      <sheetName val="Cases"/>
      <sheetName val="Consolidated"/>
      <sheetName val="Apex"/>
      <sheetName val="Bosque CC"/>
      <sheetName val="Bosque CT"/>
      <sheetName val="Shady Hills"/>
      <sheetName val="Sugar Creek"/>
      <sheetName val="West Georgia"/>
      <sheetName val="Zeeland CC"/>
      <sheetName val="Zeeland CT"/>
      <sheetName val="Emissions Data"/>
      <sheetName val="MPC Data"/>
      <sheetName val="Toll Data"/>
      <sheetName val="OM Data"/>
      <sheetName val="NOR Summary"/>
      <sheetName val="Unit Summary"/>
      <sheetName val="DSCR Summary"/>
      <sheetName val="DTBE Summary"/>
      <sheetName val="Chart of Account"/>
      <sheetName val="supporting worksheet"/>
      <sheetName val="Valley Rd TB 3.31.11"/>
      <sheetName val="Wire-Payment  Instructions"/>
      <sheetName val="PIE C-2b Bk by ptn by item"/>
    </sheetNames>
    <sheetDataSet>
      <sheetData sheetId="0">
        <row r="3">
          <cell r="C3" t="str">
            <v>LS Power Group</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GoSystem"/>
      <sheetName val="ProSystem"/>
      <sheetName val="Federal Data Register"/>
      <sheetName val="Federal WH Data Register"/>
      <sheetName val="Exemption Status"/>
      <sheetName val="8621 Data Register"/>
      <sheetName val="926 Data Register"/>
      <sheetName val="Sched K-1"/>
      <sheetName val="Footnotes"/>
      <sheetName val="Form 8271"/>
      <sheetName val="Form 8621"/>
      <sheetName val="Form 1042-S"/>
      <sheetName val="Form 1042-S (2)"/>
      <sheetName val="Form 8805"/>
      <sheetName val="Form 926"/>
      <sheetName val="shtLookup"/>
      <sheetName val="shtToolbar"/>
      <sheetName val="Capital Rollforward "/>
      <sheetName val="0102 Budget as Dev Base"/>
      <sheetName val="Assum"/>
    </sheetNames>
    <sheetDataSet>
      <sheetData sheetId="0"/>
      <sheetData sheetId="1"/>
      <sheetData sheetId="2"/>
      <sheetData sheetId="3"/>
      <sheetData sheetId="4"/>
      <sheetData sheetId="5"/>
      <sheetData sheetId="6"/>
      <sheetData sheetId="7"/>
      <sheetData sheetId="8"/>
      <sheetData sheetId="9">
        <row r="5">
          <cell r="B5" t="str">
            <v>Name Line #1</v>
          </cell>
        </row>
        <row r="6">
          <cell r="B6" t="str">
            <v>Name Line #2</v>
          </cell>
        </row>
        <row r="7">
          <cell r="B7" t="str">
            <v>Street Address #1</v>
          </cell>
        </row>
        <row r="8">
          <cell r="B8" t="str">
            <v>Street Address #2</v>
          </cell>
        </row>
      </sheetData>
      <sheetData sheetId="10"/>
      <sheetData sheetId="11"/>
      <sheetData sheetId="12"/>
      <sheetData sheetId="13"/>
      <sheetData sheetId="14"/>
      <sheetData sheetId="15"/>
      <sheetData sheetId="16">
        <row r="30">
          <cell r="B30" t="str">
            <v>ffwfwfw</v>
          </cell>
        </row>
        <row r="64">
          <cell r="F64" t="b">
            <v>1</v>
          </cell>
        </row>
      </sheetData>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2"/>
  <sheetViews>
    <sheetView tabSelected="1" view="pageBreakPreview" zoomScaleNormal="100" zoomScaleSheetLayoutView="100" workbookViewId="0"/>
  </sheetViews>
  <sheetFormatPr defaultColWidth="9.33203125" defaultRowHeight="12"/>
  <cols>
    <col min="1" max="1" width="7.6640625" style="653" customWidth="1"/>
    <col min="2" max="2" width="44.1640625" style="653" customWidth="1"/>
    <col min="3" max="3" width="2.83203125" style="653" customWidth="1"/>
    <col min="4" max="4" width="35.5" style="653" customWidth="1"/>
    <col min="5" max="5" width="2.83203125" style="653" customWidth="1"/>
    <col min="6" max="6" width="23.6640625" style="653" customWidth="1"/>
    <col min="7" max="7" width="2.83203125" style="653" customWidth="1"/>
    <col min="8" max="8" width="9.83203125" style="653" customWidth="1"/>
    <col min="9" max="9" width="9.33203125" style="653"/>
    <col min="10" max="10" width="4.33203125" style="653" customWidth="1"/>
    <col min="11" max="11" width="17.1640625" style="653" customWidth="1"/>
    <col min="12" max="12" width="2.83203125" style="653" customWidth="1"/>
    <col min="13" max="13" width="19.5" style="653" customWidth="1"/>
    <col min="14" max="14" width="4" style="653" customWidth="1"/>
    <col min="15" max="16384" width="9.33203125" style="653"/>
  </cols>
  <sheetData>
    <row r="1" spans="1:63">
      <c r="A1" s="1"/>
      <c r="B1" s="2" t="s">
        <v>395</v>
      </c>
      <c r="C1" s="2"/>
      <c r="D1" s="1"/>
      <c r="E1" s="1"/>
      <c r="F1" s="1"/>
      <c r="G1" s="1"/>
      <c r="H1" s="1"/>
      <c r="I1" s="1"/>
      <c r="J1" s="1"/>
      <c r="K1" s="1"/>
      <c r="L1" s="1"/>
      <c r="M1" s="3" t="s">
        <v>379</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row>
    <row r="2" spans="1:63">
      <c r="A2" s="657" t="s">
        <v>436</v>
      </c>
      <c r="B2" s="657"/>
      <c r="C2" s="657"/>
      <c r="D2" s="657"/>
      <c r="E2" s="657"/>
      <c r="F2" s="657"/>
      <c r="G2" s="657"/>
      <c r="H2" s="657"/>
      <c r="I2" s="657"/>
      <c r="J2" s="657"/>
      <c r="K2" s="657"/>
      <c r="L2" s="657"/>
      <c r="M2" s="657"/>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1:63">
      <c r="A3" s="655" t="s">
        <v>604</v>
      </c>
      <c r="B3" s="655"/>
      <c r="C3" s="655"/>
      <c r="D3" s="655"/>
      <c r="E3" s="655"/>
      <c r="F3" s="655"/>
      <c r="G3" s="655"/>
      <c r="H3" s="655"/>
      <c r="I3" s="655"/>
      <c r="J3" s="655"/>
      <c r="K3" s="655"/>
      <c r="L3" s="655"/>
      <c r="M3" s="655"/>
    </row>
    <row r="4" spans="1:63">
      <c r="A4" s="656" t="s">
        <v>738</v>
      </c>
      <c r="B4" s="657"/>
      <c r="C4" s="657"/>
      <c r="D4" s="657"/>
      <c r="E4" s="657"/>
      <c r="F4" s="657"/>
      <c r="G4" s="657"/>
      <c r="H4" s="657"/>
      <c r="I4" s="657"/>
      <c r="J4" s="657"/>
      <c r="K4" s="657"/>
      <c r="L4" s="657"/>
      <c r="M4" s="657"/>
    </row>
    <row r="5" spans="1:63">
      <c r="A5" s="1"/>
      <c r="B5" s="1"/>
      <c r="C5" s="1"/>
      <c r="D5" s="1"/>
      <c r="E5" s="1"/>
      <c r="F5" s="1"/>
      <c r="G5" s="1"/>
      <c r="H5" s="1"/>
      <c r="I5" s="1"/>
      <c r="J5" s="1"/>
      <c r="K5" s="1"/>
      <c r="L5" s="1"/>
      <c r="M5" s="4" t="s">
        <v>605</v>
      </c>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1:63">
      <c r="A6" s="1"/>
      <c r="B6" s="1"/>
      <c r="C6" s="1"/>
      <c r="D6" s="1"/>
      <c r="E6" s="1"/>
      <c r="F6" s="1"/>
      <c r="G6" s="1"/>
      <c r="H6" s="1"/>
      <c r="I6" s="1"/>
      <c r="J6" s="1"/>
      <c r="K6" s="1"/>
      <c r="L6" s="1"/>
      <c r="M6" s="715">
        <v>44196</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row>
    <row r="7" spans="1:63">
      <c r="A7" s="1"/>
      <c r="B7" s="1"/>
      <c r="C7" s="1"/>
      <c r="D7" s="1"/>
      <c r="E7" s="1"/>
      <c r="F7" s="1"/>
      <c r="G7" s="1"/>
      <c r="H7" s="1"/>
      <c r="I7" s="1"/>
      <c r="J7" s="1"/>
      <c r="K7" s="1"/>
      <c r="L7" s="1"/>
      <c r="M7" s="5"/>
    </row>
    <row r="8" spans="1:63">
      <c r="A8" s="6"/>
      <c r="B8" s="7" t="s">
        <v>381</v>
      </c>
      <c r="C8" s="7"/>
      <c r="D8" s="7" t="s">
        <v>382</v>
      </c>
      <c r="E8" s="7"/>
      <c r="F8" s="7" t="s">
        <v>383</v>
      </c>
      <c r="G8" s="7"/>
      <c r="H8" s="7"/>
      <c r="I8" s="7" t="s">
        <v>384</v>
      </c>
      <c r="J8" s="7"/>
      <c r="K8" s="7" t="s">
        <v>385</v>
      </c>
      <c r="L8" s="7"/>
      <c r="M8" s="1"/>
    </row>
    <row r="9" spans="1:63">
      <c r="A9" s="8" t="s">
        <v>70</v>
      </c>
      <c r="B9" s="7"/>
      <c r="C9" s="7"/>
      <c r="D9" s="7"/>
      <c r="E9" s="7"/>
      <c r="F9" s="7"/>
      <c r="G9" s="7"/>
      <c r="H9" s="7"/>
      <c r="I9" s="7"/>
      <c r="J9" s="7"/>
      <c r="K9" s="9" t="s">
        <v>373</v>
      </c>
      <c r="L9" s="7"/>
      <c r="M9" s="1"/>
    </row>
    <row r="10" spans="1:63">
      <c r="A10" s="10" t="s">
        <v>374</v>
      </c>
      <c r="B10" s="11"/>
      <c r="C10" s="11"/>
      <c r="D10" s="12" t="s">
        <v>380</v>
      </c>
      <c r="E10" s="13"/>
      <c r="F10" s="14"/>
      <c r="G10" s="14"/>
      <c r="H10" s="14"/>
      <c r="I10" s="14"/>
      <c r="J10" s="14"/>
      <c r="K10" s="15" t="s">
        <v>171</v>
      </c>
      <c r="L10" s="16"/>
      <c r="M10" s="1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row>
    <row r="11" spans="1:63">
      <c r="A11" s="17">
        <v>1</v>
      </c>
      <c r="B11" s="5" t="s">
        <v>606</v>
      </c>
      <c r="C11" s="6"/>
      <c r="D11" s="6" t="s">
        <v>607</v>
      </c>
      <c r="E11" s="6"/>
      <c r="F11" s="7"/>
      <c r="G11" s="18"/>
      <c r="H11" s="1"/>
      <c r="I11" s="1"/>
      <c r="J11" s="18"/>
      <c r="K11" s="367">
        <f>K151</f>
        <v>14074982.492501186</v>
      </c>
      <c r="L11" s="19"/>
      <c r="M11" s="6"/>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row>
    <row r="12" spans="1:63">
      <c r="A12" s="20"/>
      <c r="B12" s="6"/>
      <c r="C12" s="6"/>
      <c r="D12" s="6"/>
      <c r="E12" s="6"/>
      <c r="F12" s="1"/>
      <c r="G12" s="1"/>
      <c r="H12" s="1"/>
      <c r="I12" s="1"/>
      <c r="J12" s="21"/>
      <c r="K12" s="367"/>
      <c r="L12" s="19"/>
      <c r="M12" s="6"/>
    </row>
    <row r="13" spans="1:63">
      <c r="A13" s="21"/>
      <c r="B13" s="6" t="s">
        <v>608</v>
      </c>
      <c r="C13" s="6"/>
      <c r="D13" s="6" t="s">
        <v>609</v>
      </c>
      <c r="E13" s="6"/>
      <c r="F13" s="22" t="s">
        <v>386</v>
      </c>
      <c r="G13" s="23"/>
      <c r="H13" s="661" t="s">
        <v>96</v>
      </c>
      <c r="I13" s="661"/>
      <c r="J13" s="24"/>
      <c r="K13" s="368"/>
      <c r="L13" s="25"/>
      <c r="M13" s="6"/>
    </row>
    <row r="14" spans="1:63">
      <c r="A14" s="20">
        <v>2</v>
      </c>
      <c r="B14" s="26" t="s">
        <v>610</v>
      </c>
      <c r="C14" s="26"/>
      <c r="D14" s="6" t="s">
        <v>611</v>
      </c>
      <c r="E14" s="6"/>
      <c r="F14" s="25">
        <f>K191</f>
        <v>0</v>
      </c>
      <c r="G14" s="25"/>
      <c r="H14" s="27" t="s">
        <v>388</v>
      </c>
      <c r="I14" s="28">
        <f>K169</f>
        <v>1</v>
      </c>
      <c r="J14" s="24"/>
      <c r="K14" s="369">
        <f>F14*I14</f>
        <v>0</v>
      </c>
      <c r="L14" s="25"/>
      <c r="M14" s="6"/>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row>
    <row r="15" spans="1:63">
      <c r="A15" s="20">
        <v>3</v>
      </c>
      <c r="B15" s="26" t="s">
        <v>612</v>
      </c>
      <c r="C15" s="26"/>
      <c r="D15" s="6" t="s">
        <v>613</v>
      </c>
      <c r="E15" s="6"/>
      <c r="F15" s="25">
        <f>K193</f>
        <v>0</v>
      </c>
      <c r="G15" s="25"/>
      <c r="H15" s="27" t="s">
        <v>388</v>
      </c>
      <c r="I15" s="28">
        <f>K169</f>
        <v>1</v>
      </c>
      <c r="J15" s="24"/>
      <c r="K15" s="369">
        <f>F15*I15</f>
        <v>0</v>
      </c>
      <c r="L15" s="25"/>
      <c r="M15" s="6"/>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row>
    <row r="16" spans="1:63">
      <c r="A16" s="20">
        <v>4</v>
      </c>
      <c r="B16" s="26" t="s">
        <v>614</v>
      </c>
      <c r="C16" s="26"/>
      <c r="D16" s="6" t="s">
        <v>615</v>
      </c>
      <c r="E16" s="6"/>
      <c r="F16" s="29">
        <v>0</v>
      </c>
      <c r="G16" s="25"/>
      <c r="H16" s="27" t="s">
        <v>388</v>
      </c>
      <c r="I16" s="28">
        <f>K169</f>
        <v>1</v>
      </c>
      <c r="J16" s="24"/>
      <c r="K16" s="369">
        <f>F16*I16</f>
        <v>0</v>
      </c>
      <c r="L16" s="25"/>
      <c r="M16" s="6"/>
    </row>
    <row r="17" spans="1:63">
      <c r="A17" s="20">
        <v>5</v>
      </c>
      <c r="B17" s="26" t="s">
        <v>616</v>
      </c>
      <c r="C17" s="26"/>
      <c r="D17" s="1"/>
      <c r="E17" s="1"/>
      <c r="F17" s="30">
        <v>0</v>
      </c>
      <c r="G17" s="25"/>
      <c r="H17" s="27" t="s">
        <v>388</v>
      </c>
      <c r="I17" s="28">
        <f>K169</f>
        <v>1</v>
      </c>
      <c r="J17" s="24"/>
      <c r="K17" s="367">
        <f>F17*I17</f>
        <v>0</v>
      </c>
      <c r="L17" s="25"/>
      <c r="M17" s="6"/>
    </row>
    <row r="18" spans="1:63">
      <c r="A18" s="20">
        <v>6</v>
      </c>
      <c r="B18" s="6" t="s">
        <v>617</v>
      </c>
      <c r="C18" s="6"/>
      <c r="D18" s="6" t="s">
        <v>618</v>
      </c>
      <c r="E18" s="6"/>
      <c r="F18" s="25">
        <f>SUM(F14:F17)</f>
        <v>0</v>
      </c>
      <c r="G18" s="25"/>
      <c r="H18" s="27"/>
      <c r="I18" s="24"/>
      <c r="J18" s="24"/>
      <c r="K18" s="370">
        <f>SUM(K14:K17)</f>
        <v>0</v>
      </c>
      <c r="L18" s="25"/>
      <c r="M18" s="6"/>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row>
    <row r="19" spans="1:63">
      <c r="A19" s="20"/>
      <c r="B19" s="6"/>
      <c r="C19" s="6"/>
      <c r="D19" s="6"/>
      <c r="E19" s="6"/>
      <c r="F19" s="25"/>
      <c r="G19" s="1"/>
      <c r="H19" s="27"/>
      <c r="I19" s="24"/>
      <c r="J19" s="24"/>
      <c r="K19" s="369"/>
      <c r="L19" s="6"/>
      <c r="M19" s="6"/>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row>
    <row r="20" spans="1:63">
      <c r="A20" s="20">
        <v>7</v>
      </c>
      <c r="B20" s="6" t="s">
        <v>619</v>
      </c>
      <c r="C20" s="6"/>
      <c r="D20" s="6" t="s">
        <v>620</v>
      </c>
      <c r="E20" s="6"/>
      <c r="F20" s="25">
        <f>'Att 11 - Prior Period Adj'!F30</f>
        <v>0</v>
      </c>
      <c r="G20" s="1"/>
      <c r="H20" s="27" t="s">
        <v>393</v>
      </c>
      <c r="I20" s="28">
        <v>1</v>
      </c>
      <c r="J20" s="24"/>
      <c r="K20" s="369">
        <f>F20*I20</f>
        <v>0</v>
      </c>
      <c r="L20" s="25"/>
      <c r="M20" s="6"/>
    </row>
    <row r="21" spans="1:63">
      <c r="A21" s="20">
        <v>8</v>
      </c>
      <c r="B21" s="6" t="s">
        <v>621</v>
      </c>
      <c r="C21" s="6"/>
      <c r="D21" s="31" t="s">
        <v>767</v>
      </c>
      <c r="E21" s="6"/>
      <c r="F21" s="25">
        <f>'Att 3 - True-up'!I16+'Att 3 - True-up'!J16</f>
        <v>0</v>
      </c>
      <c r="G21" s="1"/>
      <c r="H21" s="27" t="s">
        <v>393</v>
      </c>
      <c r="I21" s="28">
        <v>1</v>
      </c>
      <c r="J21" s="24"/>
      <c r="K21" s="369">
        <f>F21*I21</f>
        <v>0</v>
      </c>
      <c r="L21" s="25"/>
      <c r="M21" s="6"/>
    </row>
    <row r="22" spans="1:63">
      <c r="A22" s="20"/>
      <c r="B22" s="6"/>
      <c r="C22" s="6"/>
      <c r="D22" s="6"/>
      <c r="E22" s="6"/>
      <c r="F22" s="1"/>
      <c r="G22" s="1"/>
      <c r="H22" s="1"/>
      <c r="I22" s="6"/>
      <c r="J22" s="6"/>
      <c r="K22" s="369"/>
      <c r="L22" s="6"/>
      <c r="M22" s="6"/>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ht="12.75" thickBot="1">
      <c r="A23" s="32">
        <v>9</v>
      </c>
      <c r="B23" s="6" t="s">
        <v>622</v>
      </c>
      <c r="C23" s="6"/>
      <c r="D23" s="11" t="s">
        <v>623</v>
      </c>
      <c r="E23" s="11"/>
      <c r="F23" s="1"/>
      <c r="G23" s="1"/>
      <c r="H23" s="1"/>
      <c r="I23" s="6"/>
      <c r="J23" s="6"/>
      <c r="K23" s="371">
        <f>K11-K18+K20+K21</f>
        <v>14074982.492501186</v>
      </c>
      <c r="L23" s="19"/>
      <c r="M23" s="6"/>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row r="24" spans="1:63" ht="12.75" thickTop="1">
      <c r="A24" s="32"/>
      <c r="B24" s="6"/>
      <c r="C24" s="6"/>
      <c r="D24" s="11"/>
      <c r="E24" s="11"/>
      <c r="F24" s="1"/>
      <c r="G24" s="1"/>
      <c r="H24" s="1"/>
      <c r="I24" s="6"/>
      <c r="J24" s="6"/>
      <c r="K24" s="368"/>
      <c r="L24" s="6"/>
      <c r="M24" s="6"/>
    </row>
    <row r="25" spans="1:63">
      <c r="A25" s="32"/>
      <c r="B25" s="6"/>
      <c r="C25" s="6"/>
      <c r="D25" s="11"/>
      <c r="E25" s="11"/>
      <c r="F25" s="1"/>
      <c r="G25" s="1"/>
      <c r="H25" s="1"/>
      <c r="I25" s="6"/>
      <c r="J25" s="6"/>
      <c r="K25" s="6"/>
      <c r="L25" s="6"/>
      <c r="M25" s="6"/>
    </row>
    <row r="26" spans="1:63">
      <c r="A26" s="1"/>
      <c r="B26" s="33" t="s">
        <v>624</v>
      </c>
      <c r="C26" s="1"/>
      <c r="D26" s="1"/>
      <c r="E26" s="1"/>
      <c r="F26" s="1"/>
      <c r="G26" s="1"/>
      <c r="H26" s="1"/>
      <c r="I26" s="1"/>
      <c r="J26" s="1"/>
      <c r="K26" s="1"/>
      <c r="L26" s="1"/>
      <c r="M26" s="1"/>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row r="27" spans="1:63">
      <c r="A27" s="13" t="s">
        <v>396</v>
      </c>
      <c r="B27" s="34" t="s">
        <v>398</v>
      </c>
      <c r="C27" s="34"/>
      <c r="D27" s="23"/>
      <c r="E27" s="23"/>
      <c r="F27" s="33"/>
      <c r="G27" s="1"/>
      <c r="H27" s="1"/>
      <c r="I27" s="1"/>
      <c r="J27" s="1"/>
      <c r="K27" s="1"/>
      <c r="L27" s="1"/>
      <c r="M27" s="1"/>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row>
    <row r="28" spans="1:63">
      <c r="A28" s="21">
        <v>10</v>
      </c>
      <c r="B28" s="1" t="s">
        <v>390</v>
      </c>
      <c r="C28" s="1"/>
      <c r="D28" s="1" t="s">
        <v>541</v>
      </c>
      <c r="E28" s="35"/>
      <c r="F28" s="420">
        <f>'Att 1 - Project Rev Req'!K94-'Att 1 - Project Rev Req'!F94</f>
        <v>13726167.848515034</v>
      </c>
      <c r="G28" s="36"/>
      <c r="H28" s="1"/>
      <c r="I28" s="1"/>
      <c r="J28" s="1"/>
      <c r="K28" s="1"/>
      <c r="L28" s="1"/>
      <c r="M28" s="1"/>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c r="A29" s="37">
        <v>11</v>
      </c>
      <c r="B29" s="1" t="s">
        <v>391</v>
      </c>
      <c r="C29" s="1"/>
      <c r="D29" s="1" t="s">
        <v>243</v>
      </c>
      <c r="E29" s="1"/>
      <c r="F29" s="430">
        <f>'Att 1 - Project Rev Req'!F94</f>
        <v>348814.64398615249</v>
      </c>
      <c r="G29" s="36"/>
      <c r="H29" s="1"/>
      <c r="I29" s="1"/>
      <c r="J29" s="1"/>
      <c r="K29" s="1"/>
      <c r="L29" s="1"/>
      <c r="M29" s="1"/>
    </row>
    <row r="30" spans="1:63">
      <c r="A30" s="37">
        <v>12</v>
      </c>
      <c r="B30" s="1" t="s">
        <v>392</v>
      </c>
      <c r="C30" s="1"/>
      <c r="D30" s="18" t="s">
        <v>177</v>
      </c>
      <c r="E30" s="1"/>
      <c r="F30" s="420">
        <f>F28+F29</f>
        <v>14074982.492501186</v>
      </c>
      <c r="G30" s="36"/>
      <c r="H30" s="1"/>
      <c r="I30" s="1"/>
      <c r="J30" s="1"/>
      <c r="K30" s="1"/>
      <c r="L30" s="1"/>
      <c r="M30" s="1"/>
    </row>
    <row r="31" spans="1:63">
      <c r="A31" s="37"/>
      <c r="B31" s="1"/>
      <c r="C31" s="1"/>
      <c r="D31" s="1"/>
      <c r="E31" s="1"/>
      <c r="F31" s="1"/>
      <c r="G31" s="1"/>
      <c r="H31" s="1"/>
      <c r="I31" s="1"/>
      <c r="J31" s="1"/>
      <c r="K31" s="1"/>
      <c r="L31" s="1"/>
      <c r="M31" s="1"/>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row>
    <row r="32" spans="1:63">
      <c r="A32" s="1"/>
      <c r="B32" s="2" t="s">
        <v>395</v>
      </c>
      <c r="C32" s="2"/>
      <c r="D32" s="1"/>
      <c r="E32" s="1"/>
      <c r="F32" s="1"/>
      <c r="G32" s="1"/>
      <c r="H32" s="1"/>
      <c r="I32" s="1"/>
      <c r="J32" s="1"/>
      <c r="K32" s="1"/>
      <c r="L32" s="1"/>
      <c r="M32" s="38" t="s">
        <v>399</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row>
    <row r="33" spans="1:63">
      <c r="A33" s="657" t="s">
        <v>436</v>
      </c>
      <c r="B33" s="657"/>
      <c r="C33" s="657"/>
      <c r="D33" s="657"/>
      <c r="E33" s="657"/>
      <c r="F33" s="657"/>
      <c r="G33" s="657"/>
      <c r="H33" s="657"/>
      <c r="I33" s="657"/>
      <c r="J33" s="657"/>
      <c r="K33" s="657"/>
      <c r="L33" s="657"/>
      <c r="M33" s="657"/>
    </row>
    <row r="34" spans="1:63">
      <c r="A34" s="655" t="s">
        <v>604</v>
      </c>
      <c r="B34" s="655"/>
      <c r="C34" s="655"/>
      <c r="D34" s="655"/>
      <c r="E34" s="655"/>
      <c r="F34" s="655"/>
      <c r="G34" s="655"/>
      <c r="H34" s="655"/>
      <c r="I34" s="655"/>
      <c r="J34" s="655"/>
      <c r="K34" s="655"/>
      <c r="L34" s="655"/>
      <c r="M34" s="655"/>
    </row>
    <row r="35" spans="1:63">
      <c r="A35" s="656" t="s">
        <v>738</v>
      </c>
      <c r="B35" s="657"/>
      <c r="C35" s="657"/>
      <c r="D35" s="657"/>
      <c r="E35" s="657"/>
      <c r="F35" s="657"/>
      <c r="G35" s="657"/>
      <c r="H35" s="657"/>
      <c r="I35" s="657"/>
      <c r="J35" s="657"/>
      <c r="K35" s="657"/>
      <c r="L35" s="657"/>
      <c r="M35" s="657"/>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row>
    <row r="36" spans="1:63">
      <c r="A36" s="1"/>
      <c r="B36" s="1"/>
      <c r="C36" s="1"/>
      <c r="D36" s="1"/>
      <c r="E36" s="1"/>
      <c r="F36" s="1"/>
      <c r="G36" s="1"/>
      <c r="H36" s="1"/>
      <c r="I36" s="1"/>
      <c r="J36" s="1"/>
      <c r="K36" s="1"/>
      <c r="L36" s="1"/>
      <c r="M36" s="39" t="str">
        <f>$M$5</f>
        <v>For the 12 months ended</v>
      </c>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row>
    <row r="37" spans="1:63">
      <c r="A37" s="1"/>
      <c r="B37" s="1"/>
      <c r="C37" s="1"/>
      <c r="D37" s="1"/>
      <c r="E37" s="1"/>
      <c r="F37" s="1"/>
      <c r="G37" s="1"/>
      <c r="H37" s="1"/>
      <c r="I37" s="1"/>
      <c r="J37" s="1"/>
      <c r="K37" s="1"/>
      <c r="L37" s="1"/>
      <c r="M37" s="716">
        <f>$M$6</f>
        <v>44196</v>
      </c>
    </row>
    <row r="38" spans="1:63">
      <c r="A38" s="1"/>
      <c r="B38" s="1"/>
      <c r="C38" s="1"/>
      <c r="D38" s="1"/>
      <c r="E38" s="1"/>
      <c r="F38" s="1"/>
      <c r="G38" s="1"/>
      <c r="H38" s="1"/>
      <c r="I38" s="1"/>
      <c r="J38" s="1"/>
      <c r="K38" s="1"/>
      <c r="L38" s="1"/>
      <c r="M38" s="5"/>
    </row>
    <row r="39" spans="1:63">
      <c r="A39" s="8" t="s">
        <v>70</v>
      </c>
      <c r="B39" s="7" t="s">
        <v>381</v>
      </c>
      <c r="C39" s="7"/>
      <c r="D39" s="7" t="s">
        <v>382</v>
      </c>
      <c r="E39" s="7"/>
      <c r="F39" s="7" t="s">
        <v>383</v>
      </c>
      <c r="G39" s="7"/>
      <c r="H39" s="7"/>
      <c r="I39" s="7" t="s">
        <v>384</v>
      </c>
      <c r="J39" s="7"/>
      <c r="K39" s="7" t="s">
        <v>385</v>
      </c>
      <c r="L39" s="7"/>
      <c r="M39" s="1"/>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row>
    <row r="40" spans="1:63">
      <c r="A40" s="10" t="s">
        <v>374</v>
      </c>
      <c r="B40" s="40" t="s">
        <v>625</v>
      </c>
      <c r="C40" s="40"/>
      <c r="D40" s="12" t="s">
        <v>380</v>
      </c>
      <c r="E40" s="13"/>
      <c r="F40" s="15" t="s">
        <v>400</v>
      </c>
      <c r="G40" s="41"/>
      <c r="H40" s="665" t="s">
        <v>96</v>
      </c>
      <c r="I40" s="665"/>
      <c r="J40" s="41"/>
      <c r="K40" s="15" t="s">
        <v>401</v>
      </c>
      <c r="L40" s="41"/>
      <c r="M40" s="14"/>
      <c r="N40" s="5"/>
      <c r="O40" s="718"/>
      <c r="P40" s="718"/>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row>
    <row r="41" spans="1:63">
      <c r="A41" s="42"/>
      <c r="B41" s="6" t="s">
        <v>626</v>
      </c>
      <c r="C41" s="6"/>
      <c r="D41" s="43" t="s">
        <v>627</v>
      </c>
      <c r="E41" s="43"/>
      <c r="F41" s="44"/>
      <c r="G41" s="44"/>
      <c r="H41" s="27"/>
      <c r="I41" s="44"/>
      <c r="J41" s="44"/>
      <c r="K41" s="27" t="s">
        <v>402</v>
      </c>
      <c r="L41" s="43"/>
      <c r="M41" s="43"/>
    </row>
    <row r="42" spans="1:63">
      <c r="A42" s="20">
        <v>1</v>
      </c>
      <c r="B42" s="26" t="s">
        <v>628</v>
      </c>
      <c r="C42" s="26"/>
      <c r="D42" s="43" t="s">
        <v>629</v>
      </c>
      <c r="E42" s="43"/>
      <c r="F42" s="45">
        <v>0</v>
      </c>
      <c r="G42" s="43"/>
      <c r="H42" s="27" t="s">
        <v>368</v>
      </c>
      <c r="I42" s="46">
        <v>0</v>
      </c>
      <c r="J42" s="28"/>
      <c r="K42" s="362">
        <f>F42*I42</f>
        <v>0</v>
      </c>
      <c r="L42" s="47"/>
      <c r="M42" s="43"/>
    </row>
    <row r="43" spans="1:63">
      <c r="A43" s="20">
        <v>2</v>
      </c>
      <c r="B43" s="26" t="s">
        <v>630</v>
      </c>
      <c r="C43" s="26"/>
      <c r="D43" s="43" t="s">
        <v>631</v>
      </c>
      <c r="E43" s="43"/>
      <c r="F43" s="349">
        <f>'Att 4 - Rate Base'!D24</f>
        <v>90479954.076923072</v>
      </c>
      <c r="G43" s="43"/>
      <c r="H43" s="27" t="s">
        <v>388</v>
      </c>
      <c r="I43" s="48">
        <f>K169</f>
        <v>1</v>
      </c>
      <c r="J43" s="28"/>
      <c r="K43" s="362">
        <f>F43*I43</f>
        <v>90479954.076923072</v>
      </c>
      <c r="L43" s="27"/>
      <c r="M43" s="43"/>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row>
    <row r="44" spans="1:63">
      <c r="A44" s="20">
        <v>3</v>
      </c>
      <c r="B44" s="26" t="s">
        <v>632</v>
      </c>
      <c r="C44" s="26"/>
      <c r="D44" s="43" t="s">
        <v>633</v>
      </c>
      <c r="E44" s="43"/>
      <c r="F44" s="350">
        <v>0</v>
      </c>
      <c r="G44" s="43"/>
      <c r="H44" s="27" t="s">
        <v>368</v>
      </c>
      <c r="I44" s="46">
        <v>0</v>
      </c>
      <c r="J44" s="28"/>
      <c r="K44" s="362">
        <f>F44*I44</f>
        <v>0</v>
      </c>
      <c r="L44" s="27"/>
      <c r="M44" s="43"/>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row>
    <row r="45" spans="1:63">
      <c r="A45" s="20">
        <v>4</v>
      </c>
      <c r="B45" s="26" t="s">
        <v>634</v>
      </c>
      <c r="C45" s="26"/>
      <c r="D45" s="43" t="s">
        <v>635</v>
      </c>
      <c r="E45" s="43"/>
      <c r="F45" s="351">
        <f>'Att 4 - Rate Base'!E24</f>
        <v>482198</v>
      </c>
      <c r="G45" s="43"/>
      <c r="H45" s="27" t="s">
        <v>422</v>
      </c>
      <c r="I45" s="48">
        <f>K178</f>
        <v>1</v>
      </c>
      <c r="J45" s="28"/>
      <c r="K45" s="362">
        <f>F45*I45</f>
        <v>482198</v>
      </c>
      <c r="L45" s="27"/>
      <c r="M45" s="43"/>
    </row>
    <row r="46" spans="1:63">
      <c r="A46" s="20">
        <v>5</v>
      </c>
      <c r="B46" s="6" t="s">
        <v>636</v>
      </c>
      <c r="C46" s="6"/>
      <c r="D46" s="43" t="s">
        <v>637</v>
      </c>
      <c r="E46" s="43"/>
      <c r="F46" s="352">
        <f>SUM(F42:F45)</f>
        <v>90962152.076923072</v>
      </c>
      <c r="G46" s="43"/>
      <c r="H46" s="44" t="s">
        <v>403</v>
      </c>
      <c r="I46" s="48">
        <f>IF(K46&gt;0,K46/F46,1)</f>
        <v>1</v>
      </c>
      <c r="J46" s="28"/>
      <c r="K46" s="363">
        <f>SUM(K42:K45)</f>
        <v>90962152.076923072</v>
      </c>
      <c r="L46" s="27"/>
      <c r="M46" s="43"/>
    </row>
    <row r="47" spans="1:63">
      <c r="A47" s="20"/>
      <c r="B47" s="6"/>
      <c r="C47" s="6"/>
      <c r="D47" s="43"/>
      <c r="E47" s="43"/>
      <c r="F47" s="349"/>
      <c r="G47" s="43"/>
      <c r="H47" s="27"/>
      <c r="I47" s="48"/>
      <c r="J47" s="28"/>
      <c r="K47" s="349"/>
      <c r="L47" s="43"/>
      <c r="M47" s="43"/>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row>
    <row r="48" spans="1:63">
      <c r="A48" s="20">
        <v>6</v>
      </c>
      <c r="B48" s="6" t="s">
        <v>638</v>
      </c>
      <c r="C48" s="6"/>
      <c r="D48" s="43" t="s">
        <v>627</v>
      </c>
      <c r="E48" s="43"/>
      <c r="F48" s="349"/>
      <c r="G48" s="43"/>
      <c r="H48" s="27"/>
      <c r="I48" s="39"/>
      <c r="J48" s="43"/>
      <c r="K48" s="349"/>
      <c r="L48" s="43"/>
      <c r="M48" s="43"/>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row>
    <row r="49" spans="1:63" ht="24">
      <c r="A49" s="32">
        <v>7</v>
      </c>
      <c r="B49" s="49" t="s">
        <v>370</v>
      </c>
      <c r="C49" s="50"/>
      <c r="D49" s="51" t="s">
        <v>404</v>
      </c>
      <c r="E49" s="51"/>
      <c r="F49" s="350">
        <v>0</v>
      </c>
      <c r="G49" s="43"/>
      <c r="H49" s="27" t="s">
        <v>368</v>
      </c>
      <c r="I49" s="46">
        <v>0</v>
      </c>
      <c r="J49" s="28"/>
      <c r="K49" s="362">
        <f>F49*I49</f>
        <v>0</v>
      </c>
      <c r="L49" s="52"/>
      <c r="M49" s="53"/>
    </row>
    <row r="50" spans="1:63">
      <c r="A50" s="20">
        <v>8</v>
      </c>
      <c r="B50" s="26" t="s">
        <v>630</v>
      </c>
      <c r="C50" s="26"/>
      <c r="D50" s="43" t="s">
        <v>639</v>
      </c>
      <c r="E50" s="43"/>
      <c r="F50" s="349">
        <f>'Att 4 - Rate Base'!J24</f>
        <v>626962.20538461534</v>
      </c>
      <c r="G50" s="43"/>
      <c r="H50" s="27" t="s">
        <v>388</v>
      </c>
      <c r="I50" s="48">
        <f>K169</f>
        <v>1</v>
      </c>
      <c r="J50" s="28"/>
      <c r="K50" s="362">
        <f>F50*I50</f>
        <v>626962.20538461534</v>
      </c>
      <c r="L50" s="27"/>
      <c r="M50" s="43"/>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row>
    <row r="51" spans="1:63">
      <c r="A51" s="20">
        <v>9</v>
      </c>
      <c r="B51" s="26" t="s">
        <v>632</v>
      </c>
      <c r="C51" s="26"/>
      <c r="D51" s="43" t="s">
        <v>640</v>
      </c>
      <c r="E51" s="43"/>
      <c r="F51" s="350">
        <v>0</v>
      </c>
      <c r="G51" s="43"/>
      <c r="H51" s="27" t="s">
        <v>368</v>
      </c>
      <c r="I51" s="46">
        <v>0</v>
      </c>
      <c r="J51" s="28"/>
      <c r="K51" s="362">
        <f>F51*I51</f>
        <v>0</v>
      </c>
      <c r="L51" s="27"/>
      <c r="M51" s="43"/>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row>
    <row r="52" spans="1:63">
      <c r="A52" s="20">
        <v>10</v>
      </c>
      <c r="B52" s="26" t="s">
        <v>634</v>
      </c>
      <c r="C52" s="26"/>
      <c r="D52" s="43" t="s">
        <v>641</v>
      </c>
      <c r="E52" s="43"/>
      <c r="F52" s="349">
        <f>'Att 4 - Rate Base'!K24</f>
        <v>21687.461538461539</v>
      </c>
      <c r="G52" s="54"/>
      <c r="H52" s="27" t="s">
        <v>422</v>
      </c>
      <c r="I52" s="48">
        <f>K178</f>
        <v>1</v>
      </c>
      <c r="J52" s="28"/>
      <c r="K52" s="362">
        <f>F52*I52</f>
        <v>21687.461538461539</v>
      </c>
      <c r="L52" s="27"/>
      <c r="M52" s="43"/>
    </row>
    <row r="53" spans="1:63">
      <c r="A53" s="20">
        <v>11</v>
      </c>
      <c r="B53" s="6" t="s">
        <v>642</v>
      </c>
      <c r="C53" s="6"/>
      <c r="D53" s="43" t="s">
        <v>643</v>
      </c>
      <c r="E53" s="43"/>
      <c r="F53" s="352">
        <f>SUM(F49:F52)</f>
        <v>648649.66692307685</v>
      </c>
      <c r="G53" s="54"/>
      <c r="H53" s="27"/>
      <c r="I53" s="43"/>
      <c r="J53" s="43"/>
      <c r="K53" s="363">
        <f>SUM(K49:K52)</f>
        <v>648649.66692307685</v>
      </c>
      <c r="L53" s="27"/>
      <c r="M53" s="43"/>
    </row>
    <row r="54" spans="1:63">
      <c r="A54" s="20"/>
      <c r="B54" s="6"/>
      <c r="C54" s="6"/>
      <c r="D54" s="43"/>
      <c r="E54" s="43"/>
      <c r="F54" s="110"/>
      <c r="G54" s="43"/>
      <c r="H54" s="27"/>
      <c r="I54" s="43"/>
      <c r="J54" s="43"/>
      <c r="K54" s="108"/>
      <c r="L54" s="43"/>
      <c r="M54" s="43"/>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row>
    <row r="55" spans="1:63">
      <c r="A55" s="20">
        <v>12</v>
      </c>
      <c r="B55" s="6" t="s">
        <v>644</v>
      </c>
      <c r="C55" s="6"/>
      <c r="D55" s="43"/>
      <c r="E55" s="43"/>
      <c r="F55" s="110"/>
      <c r="G55" s="43"/>
      <c r="H55" s="27"/>
      <c r="I55" s="43"/>
      <c r="J55" s="43"/>
      <c r="K55" s="108"/>
      <c r="L55" s="43"/>
      <c r="M55" s="43"/>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row>
    <row r="56" spans="1:63">
      <c r="A56" s="20">
        <v>13</v>
      </c>
      <c r="B56" s="26" t="s">
        <v>628</v>
      </c>
      <c r="C56" s="26"/>
      <c r="D56" s="43" t="s">
        <v>645</v>
      </c>
      <c r="E56" s="43"/>
      <c r="F56" s="353">
        <f>F42-F49</f>
        <v>0</v>
      </c>
      <c r="G56" s="54"/>
      <c r="H56" s="27"/>
      <c r="I56" s="43"/>
      <c r="J56" s="43"/>
      <c r="K56" s="353">
        <f>K42-K49</f>
        <v>0</v>
      </c>
      <c r="L56" s="52"/>
      <c r="M56" s="43"/>
    </row>
    <row r="57" spans="1:63">
      <c r="A57" s="20">
        <v>14</v>
      </c>
      <c r="B57" s="26" t="s">
        <v>630</v>
      </c>
      <c r="C57" s="26"/>
      <c r="D57" s="43" t="s">
        <v>646</v>
      </c>
      <c r="E57" s="43"/>
      <c r="F57" s="353">
        <f>F43-F50</f>
        <v>89852991.87153846</v>
      </c>
      <c r="G57" s="54"/>
      <c r="H57" s="27"/>
      <c r="I57" s="43"/>
      <c r="J57" s="43"/>
      <c r="K57" s="353">
        <f>K43-K50</f>
        <v>89852991.87153846</v>
      </c>
      <c r="L57" s="27"/>
      <c r="M57" s="43"/>
    </row>
    <row r="58" spans="1:63">
      <c r="A58" s="20">
        <v>15</v>
      </c>
      <c r="B58" s="26" t="s">
        <v>632</v>
      </c>
      <c r="C58" s="26"/>
      <c r="D58" s="43" t="s">
        <v>647</v>
      </c>
      <c r="E58" s="43"/>
      <c r="F58" s="353">
        <f>F44-F51</f>
        <v>0</v>
      </c>
      <c r="G58" s="54"/>
      <c r="H58" s="27"/>
      <c r="I58" s="43"/>
      <c r="J58" s="43"/>
      <c r="K58" s="353">
        <f>K44-K51</f>
        <v>0</v>
      </c>
      <c r="L58" s="27"/>
      <c r="M58" s="43"/>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row>
    <row r="59" spans="1:63">
      <c r="A59" s="20">
        <v>16</v>
      </c>
      <c r="B59" s="26" t="s">
        <v>634</v>
      </c>
      <c r="C59" s="26"/>
      <c r="D59" s="43" t="s">
        <v>648</v>
      </c>
      <c r="E59" s="43"/>
      <c r="F59" s="353">
        <f>F45-F52</f>
        <v>460510.53846153844</v>
      </c>
      <c r="G59" s="54"/>
      <c r="H59" s="27"/>
      <c r="I59" s="43"/>
      <c r="J59" s="43"/>
      <c r="K59" s="353">
        <f>K45-K52</f>
        <v>460510.53846153844</v>
      </c>
      <c r="L59" s="27"/>
      <c r="M59" s="43"/>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row>
    <row r="60" spans="1:63">
      <c r="A60" s="20">
        <v>17</v>
      </c>
      <c r="B60" s="6" t="s">
        <v>649</v>
      </c>
      <c r="C60" s="6"/>
      <c r="D60" s="5" t="s">
        <v>650</v>
      </c>
      <c r="E60" s="43"/>
      <c r="F60" s="354">
        <f>SUM(F56:F59)</f>
        <v>90313502.409999996</v>
      </c>
      <c r="G60" s="54"/>
      <c r="H60" s="44" t="s">
        <v>405</v>
      </c>
      <c r="I60" s="28">
        <f>IF(K60&gt;0,K60/F60,1)</f>
        <v>1</v>
      </c>
      <c r="J60" s="28"/>
      <c r="K60" s="364">
        <f>SUM(K56:K59)</f>
        <v>90313502.409999996</v>
      </c>
      <c r="L60" s="27"/>
      <c r="M60" s="43"/>
    </row>
    <row r="61" spans="1:63">
      <c r="A61" s="20"/>
      <c r="B61" s="6"/>
      <c r="C61" s="6"/>
      <c r="D61" s="43"/>
      <c r="E61" s="43"/>
      <c r="F61" s="355"/>
      <c r="G61" s="27"/>
      <c r="H61" s="27"/>
      <c r="I61" s="28"/>
      <c r="J61" s="28"/>
      <c r="K61" s="353"/>
      <c r="L61" s="27"/>
      <c r="M61" s="43"/>
    </row>
    <row r="62" spans="1:63">
      <c r="A62" s="20">
        <v>18</v>
      </c>
      <c r="B62" s="6" t="s">
        <v>651</v>
      </c>
      <c r="C62" s="6"/>
      <c r="D62" s="43"/>
      <c r="E62" s="43"/>
      <c r="F62" s="110"/>
      <c r="G62" s="43"/>
      <c r="H62" s="27"/>
      <c r="I62" s="43"/>
      <c r="J62" s="43"/>
      <c r="K62" s="353"/>
      <c r="L62" s="43"/>
      <c r="M62" s="43"/>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row>
    <row r="63" spans="1:63">
      <c r="A63" s="20">
        <v>19</v>
      </c>
      <c r="B63" s="307" t="s">
        <v>769</v>
      </c>
      <c r="C63" s="67"/>
      <c r="D63" s="66" t="s">
        <v>157</v>
      </c>
      <c r="E63" s="43"/>
      <c r="F63" s="107">
        <v>0</v>
      </c>
      <c r="G63" s="54"/>
      <c r="H63" s="56" t="s">
        <v>368</v>
      </c>
      <c r="I63" s="46">
        <v>0</v>
      </c>
      <c r="J63" s="55"/>
      <c r="K63" s="108">
        <f t="shared" ref="K63:K71" si="0">F63*I63</f>
        <v>0</v>
      </c>
      <c r="L63" s="109"/>
      <c r="M63" s="110"/>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row>
    <row r="64" spans="1:63">
      <c r="A64" s="20">
        <v>20</v>
      </c>
      <c r="B64" s="307" t="s">
        <v>770</v>
      </c>
      <c r="C64" s="67"/>
      <c r="D64" s="66" t="s">
        <v>157</v>
      </c>
      <c r="E64" s="43"/>
      <c r="F64" s="107">
        <f>'WP1 - ADIT'!P34</f>
        <v>-683824.58082026488</v>
      </c>
      <c r="G64" s="54"/>
      <c r="H64" s="27" t="s">
        <v>406</v>
      </c>
      <c r="I64" s="28">
        <f>I60</f>
        <v>1</v>
      </c>
      <c r="J64" s="28"/>
      <c r="K64" s="108">
        <f t="shared" si="0"/>
        <v>-683824.58082026488</v>
      </c>
      <c r="L64" s="52"/>
      <c r="M64" s="43"/>
    </row>
    <row r="65" spans="1:63">
      <c r="A65" s="20">
        <v>21</v>
      </c>
      <c r="B65" s="307" t="s">
        <v>771</v>
      </c>
      <c r="C65" s="67"/>
      <c r="D65" s="66" t="s">
        <v>157</v>
      </c>
      <c r="E65" s="43"/>
      <c r="F65" s="107">
        <f>'WP1 - ADIT'!P76</f>
        <v>-35637.204999999987</v>
      </c>
      <c r="G65" s="54"/>
      <c r="H65" s="27" t="s">
        <v>406</v>
      </c>
      <c r="I65" s="28">
        <f>I60</f>
        <v>1</v>
      </c>
      <c r="J65" s="28"/>
      <c r="K65" s="108">
        <f t="shared" si="0"/>
        <v>-35637.204999999987</v>
      </c>
      <c r="L65" s="52"/>
      <c r="M65" s="43"/>
    </row>
    <row r="66" spans="1:63">
      <c r="A66" s="20">
        <v>22</v>
      </c>
      <c r="B66" s="307" t="s">
        <v>772</v>
      </c>
      <c r="C66" s="67"/>
      <c r="D66" s="66" t="s">
        <v>157</v>
      </c>
      <c r="E66" s="43"/>
      <c r="F66" s="107">
        <f>'WP1 - ADIT'!P96</f>
        <v>159689.6634242181</v>
      </c>
      <c r="G66" s="54"/>
      <c r="H66" s="27" t="s">
        <v>406</v>
      </c>
      <c r="I66" s="28">
        <f>I60</f>
        <v>1</v>
      </c>
      <c r="J66" s="28"/>
      <c r="K66" s="108">
        <f t="shared" si="0"/>
        <v>159689.6634242181</v>
      </c>
      <c r="L66" s="52"/>
      <c r="M66" s="43"/>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row>
    <row r="67" spans="1:63">
      <c r="A67" s="20">
        <v>23</v>
      </c>
      <c r="B67" s="307" t="s">
        <v>773</v>
      </c>
      <c r="C67" s="67"/>
      <c r="D67" s="66" t="s">
        <v>768</v>
      </c>
      <c r="E67" s="43"/>
      <c r="F67" s="107">
        <v>0</v>
      </c>
      <c r="G67" s="54"/>
      <c r="H67" s="27" t="s">
        <v>406</v>
      </c>
      <c r="I67" s="28">
        <f>I60</f>
        <v>1</v>
      </c>
      <c r="J67" s="28"/>
      <c r="K67" s="108">
        <f t="shared" si="0"/>
        <v>0</v>
      </c>
      <c r="L67" s="52"/>
      <c r="M67" s="43"/>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row>
    <row r="68" spans="1:63">
      <c r="A68" s="20">
        <v>24</v>
      </c>
      <c r="B68" s="67" t="s">
        <v>774</v>
      </c>
      <c r="C68" s="67"/>
      <c r="D68" s="66" t="s">
        <v>775</v>
      </c>
      <c r="E68" s="43"/>
      <c r="F68" s="353">
        <f>'Att 4 - Rate Base'!K74</f>
        <v>0</v>
      </c>
      <c r="G68" s="54"/>
      <c r="H68" s="27" t="s">
        <v>393</v>
      </c>
      <c r="I68" s="57">
        <v>1</v>
      </c>
      <c r="J68" s="28"/>
      <c r="K68" s="108">
        <f t="shared" si="0"/>
        <v>0</v>
      </c>
      <c r="L68" s="52"/>
      <c r="M68" s="43"/>
    </row>
    <row r="69" spans="1:63">
      <c r="A69" s="20">
        <v>25</v>
      </c>
      <c r="B69" s="67" t="s">
        <v>119</v>
      </c>
      <c r="C69" s="67"/>
      <c r="D69" s="66" t="s">
        <v>776</v>
      </c>
      <c r="E69" s="43"/>
      <c r="F69" s="353">
        <f>'Att 4 - Rate Base'!F24</f>
        <v>0</v>
      </c>
      <c r="G69" s="54"/>
      <c r="H69" s="27" t="s">
        <v>393</v>
      </c>
      <c r="I69" s="57">
        <v>1</v>
      </c>
      <c r="J69" s="28"/>
      <c r="K69" s="108">
        <f t="shared" si="0"/>
        <v>0</v>
      </c>
      <c r="L69" s="52"/>
      <c r="M69" s="43"/>
    </row>
    <row r="70" spans="1:63">
      <c r="A70" s="20">
        <v>26</v>
      </c>
      <c r="B70" s="67" t="s">
        <v>154</v>
      </c>
      <c r="C70" s="67"/>
      <c r="D70" s="66" t="s">
        <v>777</v>
      </c>
      <c r="E70" s="43"/>
      <c r="F70" s="353">
        <f>'Att 4 - Rate Base'!D43</f>
        <v>1964020.3138461534</v>
      </c>
      <c r="G70" s="54"/>
      <c r="H70" s="27" t="s">
        <v>393</v>
      </c>
      <c r="I70" s="57">
        <v>1</v>
      </c>
      <c r="J70" s="28"/>
      <c r="K70" s="108">
        <f t="shared" si="0"/>
        <v>1964020.3138461534</v>
      </c>
      <c r="L70" s="27"/>
      <c r="M70" s="43"/>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row>
    <row r="71" spans="1:63">
      <c r="A71" s="20">
        <v>27</v>
      </c>
      <c r="B71" s="67" t="s">
        <v>155</v>
      </c>
      <c r="C71" s="67"/>
      <c r="D71" s="66" t="s">
        <v>778</v>
      </c>
      <c r="E71" s="43"/>
      <c r="F71" s="353">
        <f>'Att 4 - Rate Base'!E43</f>
        <v>0</v>
      </c>
      <c r="G71" s="54"/>
      <c r="H71" s="27" t="s">
        <v>393</v>
      </c>
      <c r="I71" s="57">
        <v>1</v>
      </c>
      <c r="J71" s="28"/>
      <c r="K71" s="108">
        <f t="shared" si="0"/>
        <v>0</v>
      </c>
      <c r="L71" s="27"/>
      <c r="M71" s="43"/>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row>
    <row r="72" spans="1:63">
      <c r="A72" s="20">
        <v>28</v>
      </c>
      <c r="B72" s="2" t="s">
        <v>779</v>
      </c>
      <c r="C72" s="2"/>
      <c r="D72" s="66" t="s">
        <v>780</v>
      </c>
      <c r="E72" s="43"/>
      <c r="F72" s="356">
        <f>SUM(F63:F71)</f>
        <v>1404248.1914501067</v>
      </c>
      <c r="G72" s="54"/>
      <c r="H72" s="27"/>
      <c r="I72" s="43"/>
      <c r="J72" s="43"/>
      <c r="K72" s="364">
        <f>SUM(K63:K71)</f>
        <v>1404248.1914501067</v>
      </c>
      <c r="L72" s="27"/>
      <c r="M72" s="43"/>
    </row>
    <row r="73" spans="1:63">
      <c r="A73" s="20"/>
      <c r="B73" s="6"/>
      <c r="C73" s="6"/>
      <c r="D73" s="43"/>
      <c r="E73" s="43"/>
      <c r="F73" s="353"/>
      <c r="G73" s="54"/>
      <c r="H73" s="27"/>
      <c r="I73" s="43"/>
      <c r="J73" s="43"/>
      <c r="K73" s="108"/>
      <c r="L73" s="27"/>
      <c r="M73" s="43"/>
    </row>
    <row r="74" spans="1:63">
      <c r="A74" s="20">
        <v>29</v>
      </c>
      <c r="B74" s="6" t="s">
        <v>652</v>
      </c>
      <c r="C74" s="6"/>
      <c r="D74" s="43" t="s">
        <v>653</v>
      </c>
      <c r="E74" s="43"/>
      <c r="F74" s="353">
        <f>'Att 4 - Rate Base'!G24</f>
        <v>0</v>
      </c>
      <c r="G74" s="54"/>
      <c r="H74" s="27" t="s">
        <v>388</v>
      </c>
      <c r="I74" s="28">
        <f>K169</f>
        <v>1</v>
      </c>
      <c r="J74" s="28"/>
      <c r="K74" s="108">
        <f>F74*I74</f>
        <v>0</v>
      </c>
      <c r="L74" s="27"/>
      <c r="M74" s="43"/>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row>
    <row r="75" spans="1:63">
      <c r="A75" s="20"/>
      <c r="B75" s="6"/>
      <c r="C75" s="6"/>
      <c r="D75" s="43"/>
      <c r="E75" s="43"/>
      <c r="F75" s="355"/>
      <c r="G75" s="27"/>
      <c r="H75" s="27"/>
      <c r="I75" s="43"/>
      <c r="J75" s="43"/>
      <c r="K75" s="108"/>
      <c r="L75" s="27"/>
      <c r="M75" s="43"/>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row>
    <row r="76" spans="1:63">
      <c r="A76" s="20">
        <v>30</v>
      </c>
      <c r="B76" s="6" t="s">
        <v>654</v>
      </c>
      <c r="C76" s="6"/>
      <c r="D76" s="43" t="s">
        <v>655</v>
      </c>
      <c r="E76" s="43"/>
      <c r="F76" s="355"/>
      <c r="G76" s="27"/>
      <c r="H76" s="27"/>
      <c r="I76" s="27"/>
      <c r="J76" s="27"/>
      <c r="K76" s="108"/>
      <c r="L76" s="52"/>
      <c r="M76" s="43"/>
    </row>
    <row r="77" spans="1:63">
      <c r="A77" s="20">
        <v>31</v>
      </c>
      <c r="B77" s="26" t="s">
        <v>656</v>
      </c>
      <c r="C77" s="26"/>
      <c r="D77" s="5" t="s">
        <v>657</v>
      </c>
      <c r="E77" s="43"/>
      <c r="F77" s="353">
        <f>(1/8)*(F110-F107)</f>
        <v>337361.21499999997</v>
      </c>
      <c r="G77" s="54"/>
      <c r="H77" s="27"/>
      <c r="I77" s="43"/>
      <c r="J77" s="43"/>
      <c r="K77" s="353">
        <f>(1/8)*(K110-K107)</f>
        <v>337361.21499999997</v>
      </c>
      <c r="L77" s="27"/>
      <c r="M77" s="43"/>
    </row>
    <row r="78" spans="1:63">
      <c r="A78" s="20">
        <v>32</v>
      </c>
      <c r="B78" s="26" t="s">
        <v>658</v>
      </c>
      <c r="C78" s="26"/>
      <c r="D78" s="43" t="s">
        <v>659</v>
      </c>
      <c r="E78" s="43"/>
      <c r="F78" s="353">
        <f>'Att 4 - Rate Base'!H24</f>
        <v>122813.1853846154</v>
      </c>
      <c r="G78" s="54"/>
      <c r="H78" s="27" t="s">
        <v>388</v>
      </c>
      <c r="I78" s="28">
        <f>K169</f>
        <v>1</v>
      </c>
      <c r="J78" s="28"/>
      <c r="K78" s="108">
        <f>F78*I78</f>
        <v>122813.1853846154</v>
      </c>
      <c r="L78" s="27"/>
      <c r="M78" s="43"/>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row>
    <row r="79" spans="1:63">
      <c r="A79" s="20">
        <v>33</v>
      </c>
      <c r="B79" s="26" t="s">
        <v>660</v>
      </c>
      <c r="C79" s="26"/>
      <c r="D79" s="43" t="s">
        <v>661</v>
      </c>
      <c r="E79" s="43"/>
      <c r="F79" s="353">
        <f>'Att 4 - Rate Base'!I24</f>
        <v>226791.71153846153</v>
      </c>
      <c r="G79" s="54"/>
      <c r="H79" s="27" t="s">
        <v>407</v>
      </c>
      <c r="I79" s="28">
        <f>I46</f>
        <v>1</v>
      </c>
      <c r="J79" s="28"/>
      <c r="K79" s="108">
        <f>F79*I79</f>
        <v>226791.71153846153</v>
      </c>
      <c r="L79" s="27"/>
      <c r="M79" s="43"/>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row>
    <row r="80" spans="1:63">
      <c r="A80" s="20">
        <v>34</v>
      </c>
      <c r="B80" s="6" t="s">
        <v>662</v>
      </c>
      <c r="C80" s="6"/>
      <c r="D80" s="43" t="s">
        <v>663</v>
      </c>
      <c r="E80" s="43"/>
      <c r="F80" s="356">
        <f>SUM(F77:F79)</f>
        <v>686966.11192307691</v>
      </c>
      <c r="G80" s="54"/>
      <c r="H80" s="5"/>
      <c r="I80" s="43"/>
      <c r="J80" s="43"/>
      <c r="K80" s="364">
        <f>SUM(K77:K79)</f>
        <v>686966.11192307691</v>
      </c>
      <c r="L80" s="43"/>
      <c r="M80" s="43"/>
    </row>
    <row r="81" spans="1:63">
      <c r="A81" s="20"/>
      <c r="B81" s="6"/>
      <c r="C81" s="6"/>
      <c r="D81" s="43"/>
      <c r="E81" s="43"/>
      <c r="F81" s="357"/>
      <c r="G81" s="43"/>
      <c r="H81" s="43"/>
      <c r="I81" s="43"/>
      <c r="J81" s="43"/>
      <c r="K81" s="365"/>
      <c r="L81" s="27"/>
      <c r="M81" s="43"/>
    </row>
    <row r="82" spans="1:63" ht="12.75" thickBot="1">
      <c r="A82" s="20">
        <v>35</v>
      </c>
      <c r="B82" s="6" t="s">
        <v>664</v>
      </c>
      <c r="C82" s="6"/>
      <c r="D82" s="43" t="s">
        <v>665</v>
      </c>
      <c r="E82" s="43"/>
      <c r="F82" s="358">
        <f>F60+F72+F74+F80</f>
        <v>92404716.713373184</v>
      </c>
      <c r="G82" s="54"/>
      <c r="H82" s="43"/>
      <c r="I82" s="43"/>
      <c r="J82" s="43"/>
      <c r="K82" s="366">
        <f>K60+K72+K74+K80</f>
        <v>92404716.713373184</v>
      </c>
      <c r="L82" s="43"/>
      <c r="M82" s="43"/>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row>
    <row r="83" spans="1:63" ht="12.75" thickTop="1">
      <c r="A83" s="1"/>
      <c r="B83" s="2" t="s">
        <v>395</v>
      </c>
      <c r="C83" s="2"/>
      <c r="D83" s="1"/>
      <c r="E83" s="1"/>
      <c r="F83" s="1"/>
      <c r="G83" s="1"/>
      <c r="H83" s="1"/>
      <c r="I83" s="1"/>
      <c r="J83" s="1"/>
      <c r="K83" s="1"/>
      <c r="L83" s="1"/>
      <c r="M83" s="1"/>
    </row>
    <row r="84" spans="1:63">
      <c r="A84" s="1"/>
      <c r="B84" s="2"/>
      <c r="C84" s="2"/>
      <c r="D84" s="1"/>
      <c r="E84" s="1"/>
      <c r="F84" s="1"/>
      <c r="G84" s="1"/>
      <c r="H84" s="1"/>
      <c r="I84" s="1"/>
      <c r="J84" s="1"/>
      <c r="K84" s="1"/>
      <c r="L84" s="1"/>
      <c r="M84" s="39" t="s">
        <v>408</v>
      </c>
    </row>
    <row r="85" spans="1:63">
      <c r="A85" s="657" t="s">
        <v>436</v>
      </c>
      <c r="B85" s="657"/>
      <c r="C85" s="657"/>
      <c r="D85" s="657"/>
      <c r="E85" s="657"/>
      <c r="F85" s="657"/>
      <c r="G85" s="657"/>
      <c r="H85" s="657"/>
      <c r="I85" s="657"/>
      <c r="J85" s="657"/>
      <c r="K85" s="657"/>
      <c r="L85" s="657"/>
      <c r="M85" s="657"/>
    </row>
    <row r="86" spans="1:63">
      <c r="A86" s="655" t="s">
        <v>604</v>
      </c>
      <c r="B86" s="655"/>
      <c r="C86" s="655"/>
      <c r="D86" s="655"/>
      <c r="E86" s="655"/>
      <c r="F86" s="655"/>
      <c r="G86" s="655"/>
      <c r="H86" s="655"/>
      <c r="I86" s="655"/>
      <c r="J86" s="655"/>
      <c r="K86" s="655"/>
      <c r="L86" s="655"/>
      <c r="M86" s="65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row>
    <row r="87" spans="1:63">
      <c r="A87" s="656" t="s">
        <v>738</v>
      </c>
      <c r="B87" s="657"/>
      <c r="C87" s="657"/>
      <c r="D87" s="657"/>
      <c r="E87" s="657"/>
      <c r="F87" s="657"/>
      <c r="G87" s="657"/>
      <c r="H87" s="657"/>
      <c r="I87" s="657"/>
      <c r="J87" s="657"/>
      <c r="K87" s="657"/>
      <c r="L87" s="657"/>
      <c r="M87" s="657"/>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row>
    <row r="88" spans="1:63">
      <c r="A88" s="1"/>
      <c r="B88" s="1"/>
      <c r="C88" s="1"/>
      <c r="D88" s="1"/>
      <c r="E88" s="1"/>
      <c r="F88" s="1"/>
      <c r="G88" s="1"/>
      <c r="H88" s="44"/>
      <c r="I88" s="44"/>
      <c r="J88" s="44"/>
      <c r="K88" s="44"/>
      <c r="L88" s="44"/>
      <c r="M88" s="39" t="str">
        <f>$M$5</f>
        <v>For the 12 months ended</v>
      </c>
    </row>
    <row r="89" spans="1:63">
      <c r="A89" s="1"/>
      <c r="B89" s="1"/>
      <c r="C89" s="1"/>
      <c r="D89" s="1"/>
      <c r="E89" s="1"/>
      <c r="F89" s="1"/>
      <c r="G89" s="1"/>
      <c r="H89" s="44"/>
      <c r="I89" s="44"/>
      <c r="J89" s="44"/>
      <c r="K89" s="44"/>
      <c r="L89" s="44"/>
      <c r="M89" s="716">
        <f>$M$6</f>
        <v>44196</v>
      </c>
    </row>
    <row r="90" spans="1:63">
      <c r="A90" s="1"/>
      <c r="B90" s="1"/>
      <c r="C90" s="1"/>
      <c r="D90" s="1"/>
      <c r="E90" s="1"/>
      <c r="F90" s="1"/>
      <c r="G90" s="1"/>
      <c r="H90" s="44"/>
      <c r="I90" s="44"/>
      <c r="J90" s="44"/>
      <c r="K90" s="44"/>
      <c r="L90" s="44"/>
      <c r="M90" s="43"/>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row>
    <row r="91" spans="1:63">
      <c r="A91" s="8" t="s">
        <v>70</v>
      </c>
      <c r="B91" s="7" t="s">
        <v>381</v>
      </c>
      <c r="C91" s="7"/>
      <c r="D91" s="7" t="s">
        <v>382</v>
      </c>
      <c r="E91" s="7"/>
      <c r="F91" s="7" t="s">
        <v>383</v>
      </c>
      <c r="G91" s="7"/>
      <c r="H91" s="58"/>
      <c r="I91" s="58" t="s">
        <v>384</v>
      </c>
      <c r="J91" s="58"/>
      <c r="K91" s="58" t="s">
        <v>385</v>
      </c>
      <c r="L91" s="58"/>
      <c r="M91" s="44"/>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row>
    <row r="92" spans="1:63">
      <c r="A92" s="10" t="s">
        <v>374</v>
      </c>
      <c r="B92" s="40"/>
      <c r="C92" s="40"/>
      <c r="D92" s="12" t="s">
        <v>380</v>
      </c>
      <c r="E92" s="13"/>
      <c r="F92" s="15" t="s">
        <v>400</v>
      </c>
      <c r="G92" s="41"/>
      <c r="H92" s="667" t="s">
        <v>96</v>
      </c>
      <c r="I92" s="667"/>
      <c r="J92" s="59"/>
      <c r="K92" s="60" t="s">
        <v>401</v>
      </c>
      <c r="L92" s="59"/>
      <c r="M92" s="61"/>
    </row>
    <row r="93" spans="1:63">
      <c r="A93" s="18"/>
      <c r="B93" s="40" t="s">
        <v>409</v>
      </c>
      <c r="C93" s="40"/>
      <c r="D93" s="13"/>
      <c r="E93" s="13"/>
      <c r="F93" s="62"/>
      <c r="G93" s="62"/>
      <c r="H93" s="59"/>
      <c r="I93" s="59"/>
      <c r="J93" s="59"/>
      <c r="K93" s="355" t="s">
        <v>402</v>
      </c>
      <c r="L93" s="63"/>
      <c r="M93" s="61"/>
    </row>
    <row r="94" spans="1:63">
      <c r="A94" s="37">
        <v>1</v>
      </c>
      <c r="B94" s="26" t="s">
        <v>401</v>
      </c>
      <c r="C94" s="26"/>
      <c r="D94" s="44" t="s">
        <v>410</v>
      </c>
      <c r="E94" s="44"/>
      <c r="F94" s="327">
        <v>1986065.76</v>
      </c>
      <c r="G94" s="43"/>
      <c r="H94" s="27" t="s">
        <v>388</v>
      </c>
      <c r="I94" s="28">
        <f>K169</f>
        <v>1</v>
      </c>
      <c r="J94" s="28"/>
      <c r="K94" s="110">
        <f t="shared" ref="K94:K101" si="1">F94*I94</f>
        <v>1986065.76</v>
      </c>
      <c r="L94" s="65"/>
      <c r="M94" s="44"/>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row>
    <row r="95" spans="1:63">
      <c r="A95" s="20">
        <v>2</v>
      </c>
      <c r="B95" s="26" t="s">
        <v>666</v>
      </c>
      <c r="C95" s="26"/>
      <c r="D95" s="43" t="s">
        <v>667</v>
      </c>
      <c r="E95" s="43"/>
      <c r="F95" s="327">
        <v>507486.39</v>
      </c>
      <c r="G95" s="43"/>
      <c r="H95" s="27" t="s">
        <v>388</v>
      </c>
      <c r="I95" s="28">
        <f>K169</f>
        <v>1</v>
      </c>
      <c r="J95" s="28"/>
      <c r="K95" s="110">
        <f t="shared" si="1"/>
        <v>507486.39</v>
      </c>
      <c r="L95" s="65"/>
      <c r="M95" s="43"/>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row>
    <row r="96" spans="1:63">
      <c r="A96" s="20">
        <v>3</v>
      </c>
      <c r="B96" s="26" t="s">
        <v>668</v>
      </c>
      <c r="C96" s="26"/>
      <c r="D96" s="43" t="s">
        <v>669</v>
      </c>
      <c r="E96" s="43"/>
      <c r="F96" s="64">
        <v>0</v>
      </c>
      <c r="G96" s="43"/>
      <c r="H96" s="27" t="s">
        <v>388</v>
      </c>
      <c r="I96" s="28">
        <f>K169</f>
        <v>1</v>
      </c>
      <c r="J96" s="28"/>
      <c r="K96" s="110">
        <f t="shared" si="1"/>
        <v>0</v>
      </c>
      <c r="L96" s="65"/>
      <c r="M96" s="43"/>
    </row>
    <row r="97" spans="1:63">
      <c r="A97" s="20">
        <v>4</v>
      </c>
      <c r="B97" s="6" t="s">
        <v>670</v>
      </c>
      <c r="C97" s="6"/>
      <c r="D97" s="43" t="s">
        <v>671</v>
      </c>
      <c r="E97" s="43"/>
      <c r="F97" s="327">
        <v>1175868.3799999999</v>
      </c>
      <c r="G97" s="43"/>
      <c r="H97" s="27" t="s">
        <v>422</v>
      </c>
      <c r="I97" s="28">
        <f>K178</f>
        <v>1</v>
      </c>
      <c r="J97" s="28"/>
      <c r="K97" s="110">
        <f t="shared" si="1"/>
        <v>1175868.3799999999</v>
      </c>
      <c r="L97" s="65"/>
      <c r="M97" s="43"/>
    </row>
    <row r="98" spans="1:63">
      <c r="A98" s="20">
        <v>5</v>
      </c>
      <c r="B98" s="26" t="s">
        <v>672</v>
      </c>
      <c r="C98" s="26"/>
      <c r="D98" s="66" t="s">
        <v>547</v>
      </c>
      <c r="E98" s="43"/>
      <c r="F98" s="64">
        <v>0</v>
      </c>
      <c r="G98" s="43"/>
      <c r="H98" s="27" t="s">
        <v>422</v>
      </c>
      <c r="I98" s="28">
        <f>K178</f>
        <v>1</v>
      </c>
      <c r="J98" s="28"/>
      <c r="K98" s="110">
        <f t="shared" si="1"/>
        <v>0</v>
      </c>
      <c r="L98" s="65"/>
      <c r="M98" s="43"/>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row>
    <row r="99" spans="1:63">
      <c r="A99" s="20">
        <v>6</v>
      </c>
      <c r="B99" s="67" t="s">
        <v>602</v>
      </c>
      <c r="C99" s="26"/>
      <c r="D99" s="43" t="s">
        <v>673</v>
      </c>
      <c r="E99" s="43"/>
      <c r="F99" s="64">
        <v>0</v>
      </c>
      <c r="G99" s="43"/>
      <c r="H99" s="27" t="s">
        <v>422</v>
      </c>
      <c r="I99" s="28">
        <f>K178</f>
        <v>1</v>
      </c>
      <c r="J99" s="28"/>
      <c r="K99" s="110">
        <f t="shared" si="1"/>
        <v>0</v>
      </c>
      <c r="L99" s="65"/>
      <c r="M99" s="43"/>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row>
    <row r="100" spans="1:63">
      <c r="A100" s="20">
        <v>7</v>
      </c>
      <c r="B100" s="26" t="s">
        <v>674</v>
      </c>
      <c r="C100" s="26"/>
      <c r="D100" s="43" t="s">
        <v>673</v>
      </c>
      <c r="E100" s="43"/>
      <c r="F100" s="327">
        <v>17552</v>
      </c>
      <c r="G100" s="43"/>
      <c r="H100" s="27" t="s">
        <v>422</v>
      </c>
      <c r="I100" s="28">
        <f>K178</f>
        <v>1</v>
      </c>
      <c r="J100" s="28"/>
      <c r="K100" s="110">
        <f t="shared" si="1"/>
        <v>17552</v>
      </c>
      <c r="L100" s="65"/>
      <c r="M100" s="43"/>
    </row>
    <row r="101" spans="1:63">
      <c r="A101" s="20">
        <v>8</v>
      </c>
      <c r="B101" s="26" t="s">
        <v>675</v>
      </c>
      <c r="C101" s="26"/>
      <c r="D101" s="5" t="s">
        <v>673</v>
      </c>
      <c r="E101" s="43"/>
      <c r="F101" s="327">
        <v>0</v>
      </c>
      <c r="G101" s="43"/>
      <c r="H101" s="27" t="s">
        <v>422</v>
      </c>
      <c r="I101" s="28">
        <f>K178</f>
        <v>1</v>
      </c>
      <c r="J101" s="28"/>
      <c r="K101" s="110">
        <f t="shared" si="1"/>
        <v>0</v>
      </c>
      <c r="L101" s="65"/>
      <c r="M101" s="43"/>
    </row>
    <row r="102" spans="1:63">
      <c r="A102" s="68">
        <v>9</v>
      </c>
      <c r="B102" s="6"/>
      <c r="C102" s="6"/>
      <c r="D102" s="43"/>
      <c r="E102" s="43"/>
      <c r="F102" s="112"/>
      <c r="G102" s="43"/>
      <c r="H102" s="27"/>
      <c r="I102" s="43"/>
      <c r="J102" s="43"/>
      <c r="K102" s="110"/>
      <c r="L102" s="70"/>
      <c r="M102" s="43"/>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c r="A103" s="20">
        <v>10</v>
      </c>
      <c r="B103" s="26" t="s">
        <v>676</v>
      </c>
      <c r="C103" s="26"/>
      <c r="D103" s="43" t="s">
        <v>677</v>
      </c>
      <c r="E103" s="43"/>
      <c r="F103" s="327">
        <v>17552</v>
      </c>
      <c r="G103" s="43"/>
      <c r="H103" s="27" t="s">
        <v>388</v>
      </c>
      <c r="I103" s="28">
        <f>K169</f>
        <v>1</v>
      </c>
      <c r="J103" s="28"/>
      <c r="K103" s="110">
        <f>F103*I103</f>
        <v>17552</v>
      </c>
      <c r="L103" s="65"/>
      <c r="M103" s="43"/>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row>
    <row r="104" spans="1:63">
      <c r="A104" s="68">
        <v>11</v>
      </c>
      <c r="B104" s="6"/>
      <c r="C104" s="6"/>
      <c r="D104" s="43"/>
      <c r="E104" s="43"/>
      <c r="F104" s="69"/>
      <c r="G104" s="43"/>
      <c r="H104" s="27"/>
      <c r="I104" s="43"/>
      <c r="J104" s="43"/>
      <c r="K104" s="110"/>
      <c r="L104" s="70"/>
      <c r="M104" s="43"/>
    </row>
    <row r="105" spans="1:63">
      <c r="A105" s="20">
        <v>12</v>
      </c>
      <c r="B105" s="26" t="s">
        <v>678</v>
      </c>
      <c r="C105" s="26"/>
      <c r="D105" s="43" t="s">
        <v>679</v>
      </c>
      <c r="E105" s="43"/>
      <c r="F105" s="64">
        <v>0</v>
      </c>
      <c r="G105" s="43"/>
      <c r="H105" s="27" t="s">
        <v>393</v>
      </c>
      <c r="I105" s="57">
        <v>1</v>
      </c>
      <c r="J105" s="28"/>
      <c r="K105" s="110">
        <f>F105*I105</f>
        <v>0</v>
      </c>
      <c r="L105" s="65"/>
      <c r="M105" s="43"/>
    </row>
    <row r="106" spans="1:63">
      <c r="A106" s="20">
        <v>13</v>
      </c>
      <c r="B106" s="6" t="s">
        <v>680</v>
      </c>
      <c r="C106" s="6"/>
      <c r="D106" s="43"/>
      <c r="E106" s="43"/>
      <c r="F106" s="6"/>
      <c r="G106" s="43"/>
      <c r="H106" s="27"/>
      <c r="I106" s="43"/>
      <c r="J106" s="43"/>
      <c r="K106" s="110"/>
      <c r="L106" s="43"/>
      <c r="M106" s="43"/>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row>
    <row r="107" spans="1:63">
      <c r="A107" s="20">
        <v>14</v>
      </c>
      <c r="B107" s="26" t="s">
        <v>681</v>
      </c>
      <c r="C107" s="26"/>
      <c r="D107" s="43" t="s">
        <v>682</v>
      </c>
      <c r="E107" s="43"/>
      <c r="F107" s="327">
        <v>463044.42000000004</v>
      </c>
      <c r="G107" s="43"/>
      <c r="H107" s="27" t="s">
        <v>393</v>
      </c>
      <c r="I107" s="57">
        <v>1</v>
      </c>
      <c r="J107" s="28"/>
      <c r="K107" s="110">
        <f>F107*I107</f>
        <v>463044.42000000004</v>
      </c>
      <c r="L107" s="65"/>
      <c r="M107" s="43"/>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row>
    <row r="108" spans="1:63">
      <c r="A108" s="20">
        <v>15</v>
      </c>
      <c r="B108" s="71" t="s">
        <v>683</v>
      </c>
      <c r="C108" s="26"/>
      <c r="D108" s="5" t="s">
        <v>536</v>
      </c>
      <c r="E108" s="43"/>
      <c r="F108" s="327">
        <f>F95-F107</f>
        <v>44441.969999999972</v>
      </c>
      <c r="G108" s="43"/>
      <c r="H108" s="27" t="s">
        <v>388</v>
      </c>
      <c r="I108" s="28">
        <f>K169</f>
        <v>1</v>
      </c>
      <c r="J108" s="28"/>
      <c r="K108" s="110">
        <f>F108*I108</f>
        <v>44441.969999999972</v>
      </c>
      <c r="L108" s="65"/>
      <c r="M108" s="43"/>
    </row>
    <row r="109" spans="1:63">
      <c r="A109" s="20">
        <v>16</v>
      </c>
      <c r="B109" s="6" t="s">
        <v>684</v>
      </c>
      <c r="C109" s="6"/>
      <c r="D109" s="66" t="s">
        <v>244</v>
      </c>
      <c r="E109" s="66"/>
      <c r="F109" s="328">
        <f>SUM(F107:F108)</f>
        <v>507486.39</v>
      </c>
      <c r="G109" s="69"/>
      <c r="H109" s="27"/>
      <c r="I109" s="43"/>
      <c r="J109" s="43"/>
      <c r="K109" s="110">
        <f>SUM(K107:K108)</f>
        <v>507486.39</v>
      </c>
      <c r="L109" s="65"/>
      <c r="M109" s="43"/>
    </row>
    <row r="110" spans="1:63">
      <c r="A110" s="20">
        <v>17</v>
      </c>
      <c r="B110" s="6" t="s">
        <v>685</v>
      </c>
      <c r="C110" s="6"/>
      <c r="D110" s="654" t="s">
        <v>599</v>
      </c>
      <c r="E110" s="43"/>
      <c r="F110" s="110">
        <f>F94+F97+F103+F104+F105+F109-F95-F96-SUM(F98:F102)</f>
        <v>3161934.1399999997</v>
      </c>
      <c r="G110" s="65"/>
      <c r="H110" s="27"/>
      <c r="I110" s="43"/>
      <c r="J110" s="43"/>
      <c r="K110" s="361">
        <f>K94+K97+K103+K104+K105+K109-K95-K96-SUM(K98:K102)</f>
        <v>3161934.1399999997</v>
      </c>
      <c r="L110" s="65"/>
      <c r="M110" s="43"/>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row>
    <row r="111" spans="1:63">
      <c r="A111" s="20"/>
      <c r="B111" s="6"/>
      <c r="C111" s="6"/>
      <c r="D111" s="662"/>
      <c r="E111" s="43"/>
      <c r="F111" s="69"/>
      <c r="G111" s="43"/>
      <c r="H111" s="27"/>
      <c r="I111" s="43"/>
      <c r="J111" s="43"/>
      <c r="K111" s="110"/>
      <c r="L111" s="65"/>
      <c r="M111" s="43"/>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row>
    <row r="112" spans="1:63">
      <c r="A112" s="20">
        <v>18</v>
      </c>
      <c r="B112" s="6" t="s">
        <v>686</v>
      </c>
      <c r="C112" s="6"/>
      <c r="D112" s="43" t="s">
        <v>627</v>
      </c>
      <c r="E112" s="43"/>
      <c r="F112" s="6"/>
      <c r="G112" s="43"/>
      <c r="H112" s="27"/>
      <c r="I112" s="43"/>
      <c r="J112" s="43"/>
      <c r="K112" s="110"/>
      <c r="L112" s="43"/>
      <c r="M112" s="43"/>
    </row>
    <row r="113" spans="1:63">
      <c r="A113" s="20">
        <v>19</v>
      </c>
      <c r="B113" s="26" t="s">
        <v>630</v>
      </c>
      <c r="C113" s="26"/>
      <c r="D113" s="43" t="s">
        <v>687</v>
      </c>
      <c r="E113" s="43"/>
      <c r="F113" s="327">
        <v>1987738.91</v>
      </c>
      <c r="G113" s="43"/>
      <c r="H113" s="27" t="s">
        <v>388</v>
      </c>
      <c r="I113" s="28">
        <f>K169</f>
        <v>1</v>
      </c>
      <c r="J113" s="28"/>
      <c r="K113" s="110">
        <f>F113*I113</f>
        <v>1987738.91</v>
      </c>
      <c r="L113" s="65"/>
      <c r="M113" s="43"/>
    </row>
    <row r="114" spans="1:63">
      <c r="A114" s="20">
        <v>20</v>
      </c>
      <c r="B114" s="26" t="s">
        <v>634</v>
      </c>
      <c r="C114" s="26"/>
      <c r="D114" s="43" t="s">
        <v>688</v>
      </c>
      <c r="E114" s="43"/>
      <c r="F114" s="64">
        <v>0</v>
      </c>
      <c r="G114" s="43"/>
      <c r="H114" s="27" t="s">
        <v>422</v>
      </c>
      <c r="I114" s="28">
        <f>K178</f>
        <v>1</v>
      </c>
      <c r="J114" s="28"/>
      <c r="K114" s="110">
        <f>F114*I114</f>
        <v>0</v>
      </c>
      <c r="L114" s="65"/>
      <c r="M114" s="43"/>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row>
    <row r="115" spans="1:63">
      <c r="A115" s="20">
        <v>21</v>
      </c>
      <c r="B115" s="26" t="s">
        <v>689</v>
      </c>
      <c r="C115" s="26"/>
      <c r="D115" s="43" t="s">
        <v>690</v>
      </c>
      <c r="E115" s="43"/>
      <c r="F115" s="72">
        <v>0</v>
      </c>
      <c r="G115" s="43"/>
      <c r="H115" s="27" t="s">
        <v>393</v>
      </c>
      <c r="I115" s="57">
        <v>1</v>
      </c>
      <c r="J115" s="28"/>
      <c r="K115" s="110">
        <f>F115*I115</f>
        <v>0</v>
      </c>
      <c r="L115" s="65"/>
      <c r="M115" s="43"/>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row>
    <row r="116" spans="1:63">
      <c r="A116" s="20">
        <v>22</v>
      </c>
      <c r="B116" s="6" t="s">
        <v>691</v>
      </c>
      <c r="C116" s="6"/>
      <c r="D116" s="66" t="s">
        <v>245</v>
      </c>
      <c r="E116" s="66"/>
      <c r="F116" s="112">
        <f>SUM(F113:F115)</f>
        <v>1987738.91</v>
      </c>
      <c r="G116" s="43"/>
      <c r="H116" s="27"/>
      <c r="I116" s="43"/>
      <c r="J116" s="43"/>
      <c r="K116" s="361">
        <f>SUM(K113:K115)</f>
        <v>1987738.91</v>
      </c>
      <c r="L116" s="65"/>
      <c r="M116" s="43"/>
    </row>
    <row r="117" spans="1:63">
      <c r="A117" s="20"/>
      <c r="B117" s="6"/>
      <c r="C117" s="6"/>
      <c r="D117" s="43"/>
      <c r="E117" s="43"/>
      <c r="F117" s="112"/>
      <c r="G117" s="43"/>
      <c r="H117" s="27"/>
      <c r="I117" s="43"/>
      <c r="J117" s="43"/>
      <c r="K117" s="110"/>
      <c r="L117" s="65"/>
      <c r="M117" s="43"/>
    </row>
    <row r="118" spans="1:63">
      <c r="A118" s="20">
        <v>23</v>
      </c>
      <c r="B118" s="6" t="s">
        <v>692</v>
      </c>
      <c r="C118" s="6"/>
      <c r="D118" s="43"/>
      <c r="E118" s="43"/>
      <c r="F118" s="112"/>
      <c r="G118" s="43"/>
      <c r="H118" s="27"/>
      <c r="I118" s="43"/>
      <c r="J118" s="43"/>
      <c r="K118" s="110"/>
      <c r="L118" s="43"/>
      <c r="M118" s="43"/>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row>
    <row r="119" spans="1:63">
      <c r="A119" s="20">
        <v>24</v>
      </c>
      <c r="B119" s="26" t="s">
        <v>693</v>
      </c>
      <c r="C119" s="26"/>
      <c r="D119" s="43"/>
      <c r="E119" s="43"/>
      <c r="F119" s="112"/>
      <c r="G119" s="43"/>
      <c r="H119" s="27"/>
      <c r="I119" s="43"/>
      <c r="J119" s="43"/>
      <c r="K119" s="110"/>
      <c r="L119" s="43"/>
      <c r="M119" s="43"/>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row>
    <row r="120" spans="1:63">
      <c r="A120" s="20">
        <v>25</v>
      </c>
      <c r="B120" s="73" t="s">
        <v>694</v>
      </c>
      <c r="C120" s="73"/>
      <c r="D120" s="43" t="s">
        <v>695</v>
      </c>
      <c r="E120" s="43"/>
      <c r="F120" s="327">
        <v>67559.86</v>
      </c>
      <c r="G120" s="43"/>
      <c r="H120" s="27" t="s">
        <v>422</v>
      </c>
      <c r="I120" s="28">
        <f>K178</f>
        <v>1</v>
      </c>
      <c r="J120" s="28"/>
      <c r="K120" s="110">
        <f>F120*I120</f>
        <v>67559.86</v>
      </c>
      <c r="L120" s="65"/>
      <c r="M120" s="43"/>
    </row>
    <row r="121" spans="1:63" ht="24">
      <c r="A121" s="21">
        <v>26</v>
      </c>
      <c r="B121" s="74" t="s">
        <v>696</v>
      </c>
      <c r="C121" s="73"/>
      <c r="D121" s="43" t="s">
        <v>695</v>
      </c>
      <c r="E121" s="43"/>
      <c r="F121" s="327">
        <v>0</v>
      </c>
      <c r="G121" s="43"/>
      <c r="H121" s="27" t="s">
        <v>422</v>
      </c>
      <c r="I121" s="28">
        <f>K178</f>
        <v>1</v>
      </c>
      <c r="J121" s="28"/>
      <c r="K121" s="110">
        <f>F121*I121</f>
        <v>0</v>
      </c>
      <c r="L121" s="65"/>
      <c r="M121" s="43"/>
    </row>
    <row r="122" spans="1:63">
      <c r="A122" s="21">
        <v>27</v>
      </c>
      <c r="B122" s="26" t="s">
        <v>411</v>
      </c>
      <c r="C122" s="26"/>
      <c r="D122" s="43"/>
      <c r="E122" s="43"/>
      <c r="F122" s="112"/>
      <c r="G122" s="43"/>
      <c r="H122" s="27"/>
      <c r="I122" s="43"/>
      <c r="J122" s="43"/>
      <c r="K122" s="110"/>
      <c r="L122" s="43"/>
      <c r="M122" s="43"/>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row>
    <row r="123" spans="1:63">
      <c r="A123" s="20">
        <v>28</v>
      </c>
      <c r="B123" s="73" t="s">
        <v>697</v>
      </c>
      <c r="C123" s="73"/>
      <c r="D123" s="66" t="s">
        <v>548</v>
      </c>
      <c r="E123" s="43"/>
      <c r="F123" s="327">
        <v>375748.89</v>
      </c>
      <c r="G123" s="43"/>
      <c r="H123" s="27" t="s">
        <v>407</v>
      </c>
      <c r="I123" s="28">
        <f>I46</f>
        <v>1</v>
      </c>
      <c r="J123" s="28"/>
      <c r="K123" s="110">
        <f>F123*I123</f>
        <v>375748.89</v>
      </c>
      <c r="L123" s="65"/>
      <c r="M123" s="43"/>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row>
    <row r="124" spans="1:63">
      <c r="A124" s="20">
        <v>29</v>
      </c>
      <c r="B124" s="73" t="s">
        <v>698</v>
      </c>
      <c r="C124" s="73"/>
      <c r="D124" s="43" t="s">
        <v>695</v>
      </c>
      <c r="E124" s="43"/>
      <c r="F124" s="327">
        <v>0</v>
      </c>
      <c r="G124" s="43"/>
      <c r="H124" s="27" t="s">
        <v>368</v>
      </c>
      <c r="I124" s="48">
        <v>0</v>
      </c>
      <c r="J124" s="48"/>
      <c r="K124" s="110">
        <f>F124*I124</f>
        <v>0</v>
      </c>
      <c r="L124" s="65"/>
      <c r="M124" s="43"/>
    </row>
    <row r="125" spans="1:63">
      <c r="A125" s="20">
        <v>30</v>
      </c>
      <c r="B125" s="73" t="s">
        <v>699</v>
      </c>
      <c r="C125" s="73"/>
      <c r="D125" s="43" t="s">
        <v>695</v>
      </c>
      <c r="E125" s="43"/>
      <c r="F125" s="327">
        <v>0</v>
      </c>
      <c r="G125" s="43"/>
      <c r="H125" s="27" t="s">
        <v>407</v>
      </c>
      <c r="I125" s="28">
        <f>I46</f>
        <v>1</v>
      </c>
      <c r="J125" s="28"/>
      <c r="K125" s="110">
        <f>F125*I125</f>
        <v>0</v>
      </c>
      <c r="L125" s="65"/>
      <c r="M125" s="43"/>
    </row>
    <row r="126" spans="1:63">
      <c r="A126" s="20">
        <v>31</v>
      </c>
      <c r="B126" s="73" t="s">
        <v>700</v>
      </c>
      <c r="C126" s="73"/>
      <c r="D126" s="5" t="s">
        <v>695</v>
      </c>
      <c r="E126" s="43"/>
      <c r="F126" s="329">
        <v>0</v>
      </c>
      <c r="G126" s="43"/>
      <c r="H126" s="27" t="s">
        <v>407</v>
      </c>
      <c r="I126" s="28">
        <f>I46</f>
        <v>1</v>
      </c>
      <c r="J126" s="28"/>
      <c r="K126" s="357">
        <f>F126*I126</f>
        <v>0</v>
      </c>
      <c r="L126" s="65"/>
      <c r="M126" s="43"/>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row>
    <row r="127" spans="1:63">
      <c r="A127" s="32">
        <v>32</v>
      </c>
      <c r="B127" s="11" t="s">
        <v>701</v>
      </c>
      <c r="C127" s="11"/>
      <c r="D127" s="53" t="s">
        <v>702</v>
      </c>
      <c r="E127" s="53"/>
      <c r="F127" s="110">
        <f>SUM(F120:F126)</f>
        <v>443308.75</v>
      </c>
      <c r="G127" s="43"/>
      <c r="H127" s="27"/>
      <c r="I127" s="53"/>
      <c r="J127" s="53"/>
      <c r="K127" s="110">
        <f>SUM(K120:K126)</f>
        <v>443308.75</v>
      </c>
      <c r="L127" s="65"/>
      <c r="M127" s="53"/>
    </row>
    <row r="128" spans="1:63">
      <c r="A128" s="32"/>
      <c r="B128" s="11"/>
      <c r="C128" s="11"/>
      <c r="D128" s="53"/>
      <c r="E128" s="53"/>
      <c r="F128" s="69"/>
      <c r="G128" s="43"/>
      <c r="H128" s="27"/>
      <c r="I128" s="53"/>
      <c r="J128" s="53"/>
      <c r="K128" s="65"/>
      <c r="L128" s="65"/>
      <c r="M128" s="53"/>
    </row>
    <row r="129" spans="1:63">
      <c r="A129" s="32">
        <v>33</v>
      </c>
      <c r="B129" s="309" t="s">
        <v>781</v>
      </c>
      <c r="C129" s="11"/>
      <c r="D129" s="43" t="s">
        <v>703</v>
      </c>
      <c r="E129" s="43"/>
      <c r="F129" s="1"/>
      <c r="G129" s="43"/>
      <c r="H129" s="27"/>
      <c r="I129" s="43"/>
      <c r="J129" s="43"/>
      <c r="K129" s="43"/>
      <c r="L129" s="43"/>
      <c r="M129" s="43"/>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row>
    <row r="130" spans="1:63">
      <c r="A130" s="32">
        <v>34</v>
      </c>
      <c r="B130" s="76" t="s">
        <v>782</v>
      </c>
      <c r="C130" s="26"/>
      <c r="D130" s="5"/>
      <c r="E130" s="43"/>
      <c r="F130" s="77">
        <f>1-(((1-F220)*(1-F219))/(1-F219*F220*F221))</f>
        <v>0.27967799999999998</v>
      </c>
      <c r="G130" s="43"/>
      <c r="H130" s="27"/>
      <c r="I130" s="43"/>
      <c r="J130" s="43"/>
      <c r="K130" s="43"/>
      <c r="L130" s="43"/>
      <c r="M130" s="43"/>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row>
    <row r="131" spans="1:63">
      <c r="A131" s="20">
        <v>35</v>
      </c>
      <c r="B131" s="26" t="s">
        <v>704</v>
      </c>
      <c r="C131" s="26"/>
      <c r="D131" s="111"/>
      <c r="E131" s="43"/>
      <c r="F131" s="78">
        <f>(F130/(1-F130))*(1-K183/K187)</f>
        <v>0.31195399240607979</v>
      </c>
      <c r="G131" s="43"/>
      <c r="H131" s="27"/>
      <c r="I131" s="43"/>
      <c r="J131" s="43"/>
      <c r="K131" s="43"/>
      <c r="L131" s="43"/>
      <c r="M131" s="43"/>
    </row>
    <row r="132" spans="1:63">
      <c r="A132" s="20">
        <v>36</v>
      </c>
      <c r="B132" s="67" t="s">
        <v>783</v>
      </c>
      <c r="C132" s="71"/>
      <c r="D132" s="43"/>
      <c r="E132" s="43"/>
      <c r="F132" s="5"/>
      <c r="G132" s="43"/>
      <c r="H132" s="27"/>
      <c r="I132" s="43"/>
      <c r="J132" s="43"/>
      <c r="K132" s="43"/>
      <c r="L132" s="43"/>
      <c r="M132" s="43"/>
    </row>
    <row r="133" spans="1:63">
      <c r="A133" s="20">
        <v>37</v>
      </c>
      <c r="B133" s="6"/>
      <c r="C133" s="6"/>
      <c r="D133" s="43"/>
      <c r="E133" s="43"/>
      <c r="F133" s="6"/>
      <c r="G133" s="43"/>
      <c r="H133" s="27"/>
      <c r="I133" s="43"/>
      <c r="J133" s="43"/>
      <c r="K133" s="43"/>
      <c r="L133" s="43"/>
      <c r="M133" s="43"/>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row>
    <row r="134" spans="1:63">
      <c r="A134" s="20">
        <v>38</v>
      </c>
      <c r="B134" s="26" t="s">
        <v>705</v>
      </c>
      <c r="C134" s="26"/>
      <c r="D134" s="111"/>
      <c r="E134" s="43"/>
      <c r="F134" s="79">
        <f>1/(1-F130)</f>
        <v>1.3882680245778971</v>
      </c>
      <c r="G134" s="43"/>
      <c r="H134" s="27"/>
      <c r="I134" s="43"/>
      <c r="J134" s="43"/>
      <c r="K134" s="43"/>
      <c r="L134" s="43"/>
      <c r="M134" s="43"/>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row>
    <row r="135" spans="1:63">
      <c r="A135" s="20">
        <v>39</v>
      </c>
      <c r="B135" s="2" t="s">
        <v>784</v>
      </c>
      <c r="C135" s="6"/>
      <c r="D135" s="111"/>
      <c r="E135" s="43"/>
      <c r="F135" s="64">
        <v>0</v>
      </c>
      <c r="G135" s="43"/>
      <c r="H135" s="27"/>
      <c r="I135" s="43"/>
      <c r="J135" s="43"/>
      <c r="K135" s="43"/>
      <c r="L135" s="43"/>
      <c r="M135" s="43"/>
    </row>
    <row r="136" spans="1:63">
      <c r="A136" s="20">
        <v>40</v>
      </c>
      <c r="B136" s="2" t="s">
        <v>784</v>
      </c>
      <c r="C136" s="6"/>
      <c r="D136" s="111"/>
      <c r="E136" s="43"/>
      <c r="F136" s="64">
        <v>0</v>
      </c>
      <c r="G136" s="43"/>
      <c r="H136" s="27"/>
      <c r="I136" s="43"/>
      <c r="J136" s="43"/>
      <c r="K136" s="43"/>
      <c r="L136" s="43"/>
      <c r="M136" s="43"/>
    </row>
    <row r="137" spans="1:63">
      <c r="A137" s="20">
        <v>41</v>
      </c>
      <c r="B137" s="2" t="s">
        <v>784</v>
      </c>
      <c r="C137" s="6"/>
      <c r="D137" s="111"/>
      <c r="E137" s="43"/>
      <c r="F137" s="64">
        <v>0</v>
      </c>
      <c r="G137" s="43"/>
      <c r="H137" s="27"/>
      <c r="I137" s="43"/>
      <c r="J137" s="43"/>
      <c r="K137" s="43"/>
      <c r="L137" s="43"/>
      <c r="M137" s="43"/>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row>
    <row r="138" spans="1:63">
      <c r="A138" s="20">
        <v>42</v>
      </c>
      <c r="B138" s="2" t="s">
        <v>259</v>
      </c>
      <c r="C138" s="6"/>
      <c r="D138" s="43" t="s">
        <v>706</v>
      </c>
      <c r="E138" s="43"/>
      <c r="F138" s="112">
        <f>F131*F145</f>
        <v>1921848.9054149613</v>
      </c>
      <c r="G138" s="43"/>
      <c r="H138" s="27" t="s">
        <v>368</v>
      </c>
      <c r="I138" s="57">
        <v>0</v>
      </c>
      <c r="J138" s="28"/>
      <c r="K138" s="110">
        <f>+F138</f>
        <v>1921848.9054149613</v>
      </c>
      <c r="L138" s="65"/>
      <c r="M138" s="43"/>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row>
    <row r="139" spans="1:63">
      <c r="A139" s="20">
        <v>43</v>
      </c>
      <c r="B139" s="2" t="s">
        <v>785</v>
      </c>
      <c r="C139" s="6"/>
      <c r="D139" s="66" t="s">
        <v>768</v>
      </c>
      <c r="E139" s="43"/>
      <c r="F139" s="327">
        <v>0</v>
      </c>
      <c r="G139" s="43"/>
      <c r="H139" s="27" t="s">
        <v>406</v>
      </c>
      <c r="I139" s="28">
        <f>I60</f>
        <v>1</v>
      </c>
      <c r="J139" s="28"/>
      <c r="K139" s="110">
        <f>F139*I139</f>
        <v>0</v>
      </c>
      <c r="L139" s="65"/>
      <c r="M139" s="43"/>
    </row>
    <row r="140" spans="1:63">
      <c r="A140" s="20">
        <v>44</v>
      </c>
      <c r="B140" s="2" t="s">
        <v>801</v>
      </c>
      <c r="C140" s="6"/>
      <c r="D140" s="66"/>
      <c r="E140" s="43"/>
      <c r="F140" s="327">
        <v>0</v>
      </c>
      <c r="G140" s="43"/>
      <c r="H140" s="27" t="s">
        <v>406</v>
      </c>
      <c r="I140" s="28">
        <f>I60</f>
        <v>1</v>
      </c>
      <c r="J140" s="28"/>
      <c r="K140" s="110">
        <f>F140*I140</f>
        <v>0</v>
      </c>
      <c r="L140" s="65"/>
      <c r="M140" s="43"/>
    </row>
    <row r="141" spans="1:63">
      <c r="A141" s="20">
        <v>45</v>
      </c>
      <c r="B141" s="6" t="s">
        <v>707</v>
      </c>
      <c r="C141" s="6"/>
      <c r="D141" s="66" t="s">
        <v>739</v>
      </c>
      <c r="E141" s="43"/>
      <c r="F141" s="329">
        <f>'WP3 - Perm Tax'!H23</f>
        <v>50656.554940669484</v>
      </c>
      <c r="G141" s="43"/>
      <c r="H141" s="27" t="s">
        <v>406</v>
      </c>
      <c r="I141" s="28">
        <f>I60</f>
        <v>1</v>
      </c>
      <c r="J141" s="28"/>
      <c r="K141" s="110">
        <f>F141*I141</f>
        <v>50656.554940669484</v>
      </c>
      <c r="L141" s="65"/>
      <c r="M141" s="43"/>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row>
    <row r="142" spans="1:63">
      <c r="A142" s="20">
        <v>46</v>
      </c>
      <c r="B142" s="6" t="s">
        <v>708</v>
      </c>
      <c r="C142" s="6"/>
      <c r="D142" s="66" t="s">
        <v>566</v>
      </c>
      <c r="E142" s="43"/>
      <c r="F142" s="112">
        <f>SUM(F138:F141)</f>
        <v>1972505.4603556308</v>
      </c>
      <c r="G142" s="43"/>
      <c r="H142" s="27"/>
      <c r="I142" s="43"/>
      <c r="J142" s="43"/>
      <c r="K142" s="361">
        <f>SUM(K138:K141)</f>
        <v>1972505.4603556308</v>
      </c>
      <c r="L142" s="65"/>
      <c r="M142" s="43"/>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row>
    <row r="143" spans="1:63">
      <c r="A143" s="20"/>
      <c r="B143" s="6"/>
      <c r="C143" s="6"/>
      <c r="D143" s="66"/>
      <c r="E143" s="43"/>
      <c r="F143" s="69"/>
      <c r="G143" s="43"/>
      <c r="H143" s="27"/>
      <c r="I143" s="43"/>
      <c r="J143" s="43"/>
      <c r="K143" s="65"/>
      <c r="L143" s="65"/>
      <c r="M143" s="43"/>
    </row>
    <row r="144" spans="1:63">
      <c r="A144" s="20">
        <v>47</v>
      </c>
      <c r="B144" s="6" t="s">
        <v>709</v>
      </c>
      <c r="C144" s="6"/>
      <c r="D144" s="43"/>
      <c r="E144" s="43"/>
      <c r="F144" s="6"/>
      <c r="G144" s="43"/>
      <c r="H144" s="27"/>
      <c r="I144" s="43"/>
      <c r="J144" s="43"/>
      <c r="K144" s="43"/>
      <c r="L144" s="43"/>
      <c r="M144" s="43"/>
    </row>
    <row r="145" spans="1:63">
      <c r="A145" s="20">
        <v>48</v>
      </c>
      <c r="B145" s="6" t="s">
        <v>710</v>
      </c>
      <c r="C145" s="6"/>
      <c r="D145" s="43" t="s">
        <v>711</v>
      </c>
      <c r="E145" s="43"/>
      <c r="F145" s="112">
        <f>F82*K187</f>
        <v>6160680.5881594019</v>
      </c>
      <c r="G145" s="43"/>
      <c r="H145" s="27" t="s">
        <v>368</v>
      </c>
      <c r="I145" s="46">
        <v>0</v>
      </c>
      <c r="J145" s="6"/>
      <c r="K145" s="112">
        <f>K82*K187</f>
        <v>6160680.5881594019</v>
      </c>
      <c r="L145" s="69"/>
      <c r="M145" s="6"/>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row>
    <row r="146" spans="1:63">
      <c r="A146" s="20"/>
      <c r="B146" s="2"/>
      <c r="C146" s="2"/>
      <c r="D146" s="66"/>
      <c r="E146" s="66"/>
      <c r="F146" s="359"/>
      <c r="G146" s="66"/>
      <c r="H146" s="106"/>
      <c r="I146" s="310"/>
      <c r="J146" s="6"/>
      <c r="K146" s="112"/>
      <c r="L146" s="69"/>
      <c r="M146" s="6"/>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row>
    <row r="147" spans="1:63">
      <c r="A147" s="314" t="s">
        <v>740</v>
      </c>
      <c r="B147" s="207" t="s">
        <v>741</v>
      </c>
      <c r="C147" s="207"/>
      <c r="D147" s="207" t="s">
        <v>755</v>
      </c>
      <c r="E147" s="207"/>
      <c r="F147" s="311">
        <f>F110+F116+F127+F142+F145</f>
        <v>13726167.848515034</v>
      </c>
      <c r="G147" s="312"/>
      <c r="H147" s="106" t="s">
        <v>368</v>
      </c>
      <c r="I147" s="313">
        <v>0</v>
      </c>
      <c r="J147" s="113"/>
      <c r="K147" s="114">
        <f>K110+K116+K127+K142+K145</f>
        <v>13726167.848515034</v>
      </c>
      <c r="L147" s="69"/>
      <c r="M147" s="6"/>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row>
    <row r="148" spans="1:63">
      <c r="A148" s="314"/>
      <c r="B148" s="207"/>
      <c r="C148" s="207"/>
      <c r="D148" s="207"/>
      <c r="E148" s="207"/>
      <c r="F148" s="311"/>
      <c r="G148" s="312"/>
      <c r="H148" s="314"/>
      <c r="I148" s="310"/>
      <c r="J148" s="113"/>
      <c r="K148" s="114"/>
      <c r="L148" s="69"/>
      <c r="M148" s="6"/>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row>
    <row r="149" spans="1:63">
      <c r="A149" s="314" t="s">
        <v>742</v>
      </c>
      <c r="B149" s="207" t="s">
        <v>743</v>
      </c>
      <c r="C149" s="207"/>
      <c r="D149" s="207" t="s">
        <v>744</v>
      </c>
      <c r="E149" s="207"/>
      <c r="F149" s="311">
        <f>+'Att 1 - Project Rev Req'!F102</f>
        <v>348814.64398615249</v>
      </c>
      <c r="G149" s="312"/>
      <c r="H149" s="314" t="s">
        <v>393</v>
      </c>
      <c r="I149" s="315">
        <v>1</v>
      </c>
      <c r="J149" s="113"/>
      <c r="K149" s="114">
        <f>F149*I149</f>
        <v>348814.64398615249</v>
      </c>
      <c r="L149" s="69"/>
      <c r="M149" s="6"/>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row>
    <row r="150" spans="1:63">
      <c r="A150" s="308"/>
      <c r="B150" s="6"/>
      <c r="C150" s="6"/>
      <c r="D150" s="43"/>
      <c r="E150" s="43"/>
      <c r="F150" s="112"/>
      <c r="G150" s="69"/>
      <c r="H150" s="27"/>
      <c r="I150" s="6"/>
      <c r="J150" s="6"/>
      <c r="K150" s="112"/>
      <c r="L150" s="69"/>
      <c r="M150" s="6"/>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row>
    <row r="151" spans="1:63" ht="12.75" thickBot="1">
      <c r="A151" s="308">
        <v>49</v>
      </c>
      <c r="B151" s="6" t="s">
        <v>712</v>
      </c>
      <c r="C151" s="6"/>
      <c r="D151" s="66" t="s">
        <v>786</v>
      </c>
      <c r="E151" s="43"/>
      <c r="F151" s="360">
        <f>F110+F116+F127+F142+F145+F149</f>
        <v>14074982.492501186</v>
      </c>
      <c r="G151" s="43"/>
      <c r="H151" s="27"/>
      <c r="I151" s="6"/>
      <c r="J151" s="6"/>
      <c r="K151" s="360">
        <f>K110+K116+K127+K142+K145+K149</f>
        <v>14074982.492501186</v>
      </c>
      <c r="L151" s="69"/>
      <c r="M151" s="6"/>
    </row>
    <row r="152" spans="1:63" ht="12.75" thickTop="1">
      <c r="A152" s="20"/>
      <c r="B152" s="6"/>
      <c r="C152" s="6"/>
      <c r="D152" s="6"/>
      <c r="E152" s="6"/>
      <c r="F152" s="6"/>
      <c r="G152" s="43"/>
      <c r="H152" s="27"/>
      <c r="I152" s="6"/>
      <c r="J152" s="6"/>
      <c r="K152" s="6"/>
      <c r="L152" s="6"/>
      <c r="M152" s="6"/>
    </row>
    <row r="153" spans="1:63">
      <c r="A153" s="1"/>
      <c r="B153" s="2" t="s">
        <v>395</v>
      </c>
      <c r="C153" s="2"/>
      <c r="D153" s="1"/>
      <c r="E153" s="1"/>
      <c r="F153" s="1"/>
      <c r="G153" s="1"/>
      <c r="H153" s="1"/>
      <c r="I153" s="1"/>
      <c r="J153" s="1"/>
      <c r="K153" s="1"/>
      <c r="L153" s="1"/>
      <c r="M153" s="38" t="s">
        <v>412</v>
      </c>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row>
    <row r="154" spans="1:63">
      <c r="A154" s="657" t="s">
        <v>436</v>
      </c>
      <c r="B154" s="657"/>
      <c r="C154" s="657"/>
      <c r="D154" s="657"/>
      <c r="E154" s="657"/>
      <c r="F154" s="657"/>
      <c r="G154" s="657"/>
      <c r="H154" s="657"/>
      <c r="I154" s="657"/>
      <c r="J154" s="657"/>
      <c r="K154" s="657"/>
      <c r="L154" s="657"/>
      <c r="M154" s="657"/>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row>
    <row r="155" spans="1:63">
      <c r="A155" s="655" t="s">
        <v>604</v>
      </c>
      <c r="B155" s="655"/>
      <c r="C155" s="655"/>
      <c r="D155" s="655"/>
      <c r="E155" s="655"/>
      <c r="F155" s="655"/>
      <c r="G155" s="655"/>
      <c r="H155" s="655"/>
      <c r="I155" s="655"/>
      <c r="J155" s="655"/>
      <c r="K155" s="655"/>
      <c r="L155" s="655"/>
      <c r="M155" s="655"/>
    </row>
    <row r="156" spans="1:63">
      <c r="A156" s="656" t="str">
        <f>+A87</f>
        <v>Silver Run Electric, LLC</v>
      </c>
      <c r="B156" s="657"/>
      <c r="C156" s="657"/>
      <c r="D156" s="657"/>
      <c r="E156" s="657"/>
      <c r="F156" s="657"/>
      <c r="G156" s="657"/>
      <c r="H156" s="657"/>
      <c r="I156" s="657"/>
      <c r="J156" s="657"/>
      <c r="K156" s="657"/>
      <c r="L156" s="657"/>
      <c r="M156" s="657"/>
    </row>
    <row r="157" spans="1:63">
      <c r="A157" s="1"/>
      <c r="B157" s="1"/>
      <c r="C157" s="1"/>
      <c r="D157" s="1"/>
      <c r="E157" s="1"/>
      <c r="F157" s="1"/>
      <c r="G157" s="1"/>
      <c r="H157" s="1"/>
      <c r="I157" s="1"/>
      <c r="J157" s="1"/>
      <c r="K157" s="1"/>
      <c r="L157" s="1"/>
      <c r="M157" s="39" t="str">
        <f>$M$5</f>
        <v>For the 12 months ended</v>
      </c>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row>
    <row r="158" spans="1:63">
      <c r="A158" s="1"/>
      <c r="B158" s="1"/>
      <c r="C158" s="1"/>
      <c r="D158" s="1"/>
      <c r="E158" s="1"/>
      <c r="F158" s="1"/>
      <c r="G158" s="1"/>
      <c r="H158" s="1"/>
      <c r="I158" s="1"/>
      <c r="J158" s="1"/>
      <c r="K158" s="1"/>
      <c r="L158" s="1"/>
      <c r="M158" s="716">
        <f>$M$6</f>
        <v>44196</v>
      </c>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row>
    <row r="159" spans="1:63">
      <c r="A159" s="1"/>
      <c r="B159" s="1"/>
      <c r="C159" s="1"/>
      <c r="D159" s="1"/>
      <c r="E159" s="1"/>
      <c r="F159" s="1"/>
      <c r="G159" s="1"/>
      <c r="H159" s="1"/>
      <c r="I159" s="1"/>
      <c r="J159" s="1"/>
      <c r="K159" s="1"/>
      <c r="L159" s="1"/>
      <c r="M159" s="5"/>
    </row>
    <row r="160" spans="1:63">
      <c r="A160" s="8" t="s">
        <v>70</v>
      </c>
      <c r="B160" s="7" t="s">
        <v>381</v>
      </c>
      <c r="C160" s="7"/>
      <c r="D160" s="7" t="s">
        <v>382</v>
      </c>
      <c r="E160" s="7"/>
      <c r="F160" s="7" t="s">
        <v>383</v>
      </c>
      <c r="G160" s="7"/>
      <c r="H160" s="7"/>
      <c r="I160" s="7" t="s">
        <v>384</v>
      </c>
      <c r="J160" s="7"/>
      <c r="K160" s="7" t="s">
        <v>385</v>
      </c>
      <c r="L160" s="7"/>
      <c r="M160" s="1"/>
    </row>
    <row r="161" spans="1:63">
      <c r="A161" s="80" t="s">
        <v>374</v>
      </c>
      <c r="B161" s="664" t="s">
        <v>413</v>
      </c>
      <c r="C161" s="664"/>
      <c r="D161" s="664"/>
      <c r="E161" s="664"/>
      <c r="F161" s="664"/>
      <c r="G161" s="664"/>
      <c r="H161" s="664"/>
      <c r="I161" s="664"/>
      <c r="J161" s="664"/>
      <c r="K161" s="664"/>
      <c r="L161" s="13"/>
      <c r="M161" s="14"/>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row>
    <row r="162" spans="1:63">
      <c r="A162" s="18"/>
      <c r="B162" s="6" t="s">
        <v>414</v>
      </c>
      <c r="C162" s="6"/>
      <c r="D162" s="43"/>
      <c r="E162" s="43"/>
      <c r="F162" s="6"/>
      <c r="G162" s="6"/>
      <c r="H162" s="6"/>
      <c r="I162" s="6"/>
      <c r="J162" s="6"/>
      <c r="K162" s="6"/>
      <c r="L162" s="6"/>
      <c r="M162" s="6"/>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row>
    <row r="163" spans="1:63">
      <c r="A163" s="20">
        <v>1</v>
      </c>
      <c r="B163" s="6" t="s">
        <v>713</v>
      </c>
      <c r="C163" s="6"/>
      <c r="D163" s="43" t="s">
        <v>714</v>
      </c>
      <c r="E163" s="43"/>
      <c r="F163" s="6"/>
      <c r="G163" s="6"/>
      <c r="H163" s="6"/>
      <c r="I163" s="6"/>
      <c r="J163" s="6"/>
      <c r="K163" s="112">
        <f>F43</f>
        <v>90479954.076923072</v>
      </c>
      <c r="L163" s="69"/>
      <c r="M163" s="6"/>
    </row>
    <row r="164" spans="1:63" ht="24">
      <c r="A164" s="21">
        <v>2</v>
      </c>
      <c r="B164" s="206" t="s">
        <v>564</v>
      </c>
      <c r="C164" s="206"/>
      <c r="D164" s="207" t="s">
        <v>416</v>
      </c>
      <c r="E164" s="66"/>
      <c r="F164" s="6"/>
      <c r="G164" s="6"/>
      <c r="H164" s="6"/>
      <c r="I164" s="6"/>
      <c r="J164" s="6"/>
      <c r="K164" s="327">
        <v>0</v>
      </c>
      <c r="L164" s="69"/>
      <c r="M164" s="6"/>
    </row>
    <row r="165" spans="1:63" ht="24">
      <c r="A165" s="56">
        <v>3</v>
      </c>
      <c r="B165" s="206" t="s">
        <v>565</v>
      </c>
      <c r="C165" s="208"/>
      <c r="D165" s="208" t="s">
        <v>415</v>
      </c>
      <c r="E165" s="43"/>
      <c r="F165" s="6"/>
      <c r="G165" s="6"/>
      <c r="H165" s="6"/>
      <c r="I165" s="6"/>
      <c r="J165" s="6"/>
      <c r="K165" s="329">
        <v>0</v>
      </c>
      <c r="L165" s="69"/>
      <c r="M165" s="6"/>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row>
    <row r="166" spans="1:63">
      <c r="A166" s="21"/>
      <c r="B166" s="6"/>
      <c r="C166" s="6"/>
      <c r="D166" s="43"/>
      <c r="E166" s="43"/>
      <c r="F166" s="6"/>
      <c r="G166" s="6"/>
      <c r="H166" s="6"/>
      <c r="I166" s="6"/>
      <c r="J166" s="6"/>
      <c r="K166" s="112"/>
      <c r="L166" s="6"/>
      <c r="M166" s="6"/>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row>
    <row r="167" spans="1:63">
      <c r="A167" s="32">
        <v>4</v>
      </c>
      <c r="B167" s="11" t="s">
        <v>715</v>
      </c>
      <c r="C167" s="11"/>
      <c r="D167" s="53" t="s">
        <v>716</v>
      </c>
      <c r="E167" s="53"/>
      <c r="F167" s="11"/>
      <c r="G167" s="11"/>
      <c r="H167" s="11"/>
      <c r="I167" s="11"/>
      <c r="J167" s="11"/>
      <c r="K167" s="112">
        <f>K163-K164-K165</f>
        <v>90479954.076923072</v>
      </c>
      <c r="L167" s="69"/>
      <c r="M167" s="11"/>
    </row>
    <row r="168" spans="1:63">
      <c r="A168" s="32"/>
      <c r="B168" s="11"/>
      <c r="C168" s="11"/>
      <c r="D168" s="53"/>
      <c r="E168" s="53"/>
      <c r="F168" s="11"/>
      <c r="G168" s="11"/>
      <c r="H168" s="11"/>
      <c r="I168" s="11"/>
      <c r="J168" s="11"/>
      <c r="K168" s="11"/>
      <c r="L168" s="11"/>
      <c r="M168" s="11"/>
    </row>
    <row r="169" spans="1:63">
      <c r="A169" s="32">
        <v>5</v>
      </c>
      <c r="B169" s="6" t="s">
        <v>717</v>
      </c>
      <c r="C169" s="6"/>
      <c r="D169" s="43" t="s">
        <v>718</v>
      </c>
      <c r="E169" s="43"/>
      <c r="F169" s="6"/>
      <c r="G169" s="6"/>
      <c r="H169" s="21"/>
      <c r="I169" s="1"/>
      <c r="J169" s="38" t="s">
        <v>417</v>
      </c>
      <c r="K169" s="69">
        <f>IF(K163=0,1,K167/K163)</f>
        <v>1</v>
      </c>
      <c r="L169" s="82"/>
      <c r="M169" s="6"/>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row>
    <row r="170" spans="1:63">
      <c r="A170" s="32"/>
      <c r="B170" s="6"/>
      <c r="C170" s="6"/>
      <c r="D170" s="43"/>
      <c r="E170" s="43"/>
      <c r="F170" s="6"/>
      <c r="G170" s="6"/>
      <c r="H170" s="6"/>
      <c r="I170" s="6"/>
      <c r="J170" s="6"/>
      <c r="K170" s="6"/>
      <c r="L170" s="6"/>
      <c r="M170" s="6"/>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row>
    <row r="171" spans="1:63">
      <c r="A171" s="20">
        <v>6</v>
      </c>
      <c r="B171" s="6" t="s">
        <v>719</v>
      </c>
      <c r="C171" s="6"/>
      <c r="D171" s="44"/>
      <c r="E171" s="44"/>
      <c r="F171" s="6"/>
      <c r="G171" s="6"/>
      <c r="H171" s="6"/>
      <c r="I171" s="6"/>
      <c r="J171" s="6"/>
      <c r="K171" s="6"/>
      <c r="L171" s="6"/>
      <c r="M171" s="6"/>
    </row>
    <row r="172" spans="1:63">
      <c r="A172" s="20"/>
      <c r="B172" s="6"/>
      <c r="C172" s="6"/>
      <c r="D172" s="83" t="s">
        <v>720</v>
      </c>
      <c r="E172" s="83"/>
      <c r="F172" s="84" t="s">
        <v>418</v>
      </c>
      <c r="G172" s="84"/>
      <c r="H172" s="85" t="s">
        <v>388</v>
      </c>
      <c r="I172" s="84" t="s">
        <v>420</v>
      </c>
      <c r="J172" s="21"/>
      <c r="K172" s="6"/>
      <c r="L172" s="6"/>
      <c r="M172" s="6"/>
    </row>
    <row r="173" spans="1:63">
      <c r="A173" s="20">
        <v>7</v>
      </c>
      <c r="B173" s="6" t="s">
        <v>628</v>
      </c>
      <c r="C173" s="6"/>
      <c r="D173" s="43" t="s">
        <v>721</v>
      </c>
      <c r="E173" s="43"/>
      <c r="F173" s="64">
        <v>0</v>
      </c>
      <c r="G173" s="43"/>
      <c r="H173" s="116">
        <v>0</v>
      </c>
      <c r="I173" s="86">
        <f>F173*H173</f>
        <v>0</v>
      </c>
      <c r="J173" s="6"/>
      <c r="K173" s="6"/>
      <c r="L173" s="6"/>
      <c r="M173" s="6"/>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row>
    <row r="174" spans="1:63">
      <c r="A174" s="20">
        <v>8</v>
      </c>
      <c r="B174" s="6" t="s">
        <v>630</v>
      </c>
      <c r="C174" s="6"/>
      <c r="D174" s="43" t="s">
        <v>722</v>
      </c>
      <c r="E174" s="43"/>
      <c r="F174" s="64">
        <v>1</v>
      </c>
      <c r="G174" s="43"/>
      <c r="H174" s="116">
        <v>1</v>
      </c>
      <c r="I174" s="28">
        <f>F174*H174</f>
        <v>1</v>
      </c>
      <c r="J174" s="6"/>
      <c r="K174" s="6"/>
      <c r="L174" s="6"/>
      <c r="M174" s="6"/>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row>
    <row r="175" spans="1:63">
      <c r="A175" s="20">
        <v>9</v>
      </c>
      <c r="B175" s="6" t="s">
        <v>632</v>
      </c>
      <c r="C175" s="6"/>
      <c r="D175" s="43" t="s">
        <v>723</v>
      </c>
      <c r="E175" s="43"/>
      <c r="F175" s="64">
        <v>0</v>
      </c>
      <c r="G175" s="43"/>
      <c r="H175" s="116">
        <v>0</v>
      </c>
      <c r="I175" s="28">
        <f>F175*H175</f>
        <v>0</v>
      </c>
      <c r="J175" s="6"/>
      <c r="K175" s="21" t="s">
        <v>423</v>
      </c>
      <c r="L175" s="6"/>
      <c r="M175" s="6"/>
    </row>
    <row r="176" spans="1:63">
      <c r="A176" s="20">
        <v>10</v>
      </c>
      <c r="B176" s="6" t="s">
        <v>699</v>
      </c>
      <c r="C176" s="6"/>
      <c r="D176" s="43" t="s">
        <v>724</v>
      </c>
      <c r="E176" s="43"/>
      <c r="F176" s="72">
        <v>0</v>
      </c>
      <c r="G176" s="43"/>
      <c r="H176" s="116">
        <v>0</v>
      </c>
      <c r="I176" s="87">
        <f>F176*H176</f>
        <v>0</v>
      </c>
      <c r="J176" s="6"/>
      <c r="K176" s="84" t="s">
        <v>424</v>
      </c>
      <c r="L176" s="6"/>
      <c r="M176" s="6"/>
    </row>
    <row r="177" spans="1:64">
      <c r="A177" s="20"/>
      <c r="B177" s="6"/>
      <c r="C177" s="6"/>
      <c r="D177" s="43"/>
      <c r="E177" s="43"/>
      <c r="F177" s="69"/>
      <c r="G177" s="43"/>
      <c r="H177" s="6"/>
      <c r="I177" s="6"/>
      <c r="J177" s="6"/>
      <c r="K177" s="6"/>
      <c r="L177" s="6"/>
      <c r="M177" s="6"/>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row>
    <row r="178" spans="1:64">
      <c r="A178" s="21">
        <v>11</v>
      </c>
      <c r="B178" s="35" t="s">
        <v>375</v>
      </c>
      <c r="C178" s="35"/>
      <c r="D178" s="44" t="s">
        <v>246</v>
      </c>
      <c r="E178" s="44"/>
      <c r="F178" s="69">
        <f>SUM(F173:F176)</f>
        <v>1</v>
      </c>
      <c r="G178" s="69"/>
      <c r="H178" s="69"/>
      <c r="I178" s="69">
        <f>SUM(I173:I176)</f>
        <v>1</v>
      </c>
      <c r="J178" s="21" t="s">
        <v>421</v>
      </c>
      <c r="K178" s="116">
        <f>IF(F178=0,1,I178/F178)</f>
        <v>1</v>
      </c>
      <c r="L178" s="205" t="s">
        <v>421</v>
      </c>
      <c r="M178" s="118" t="s">
        <v>422</v>
      </c>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row>
    <row r="179" spans="1:64">
      <c r="A179" s="21"/>
      <c r="B179" s="35"/>
      <c r="C179" s="35"/>
      <c r="D179" s="44"/>
      <c r="E179" s="44"/>
      <c r="F179" s="65"/>
      <c r="G179" s="65"/>
      <c r="H179" s="44"/>
      <c r="I179" s="44"/>
      <c r="J179" s="44"/>
      <c r="K179" s="118"/>
      <c r="L179" s="118"/>
      <c r="M179" s="118"/>
    </row>
    <row r="180" spans="1:64">
      <c r="A180" s="20">
        <v>12</v>
      </c>
      <c r="B180" s="5" t="s">
        <v>725</v>
      </c>
      <c r="C180" s="6"/>
      <c r="D180" s="43"/>
      <c r="E180" s="43"/>
      <c r="F180" s="43"/>
      <c r="G180" s="43"/>
      <c r="H180" s="43"/>
      <c r="I180" s="43"/>
      <c r="J180" s="43"/>
      <c r="K180" s="1"/>
      <c r="L180" s="43"/>
      <c r="M180" s="6"/>
      <c r="BL180" s="5"/>
    </row>
    <row r="181" spans="1:64">
      <c r="A181" s="20">
        <v>13</v>
      </c>
      <c r="B181" s="6"/>
      <c r="C181" s="6"/>
      <c r="D181" s="43"/>
      <c r="E181" s="43"/>
      <c r="F181" s="43"/>
      <c r="G181" s="43"/>
      <c r="H181" s="43"/>
      <c r="I181" s="43"/>
      <c r="J181" s="43"/>
      <c r="K181" s="27"/>
      <c r="L181" s="43"/>
      <c r="M181" s="6"/>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row>
    <row r="182" spans="1:64">
      <c r="A182" s="20">
        <v>14</v>
      </c>
      <c r="B182" s="6"/>
      <c r="C182" s="6"/>
      <c r="D182" s="43"/>
      <c r="E182" s="43"/>
      <c r="F182" s="88" t="s">
        <v>418</v>
      </c>
      <c r="G182" s="88"/>
      <c r="H182" s="88" t="s">
        <v>426</v>
      </c>
      <c r="I182" s="27" t="s">
        <v>429</v>
      </c>
      <c r="J182" s="43"/>
      <c r="K182" s="88" t="s">
        <v>425</v>
      </c>
      <c r="L182" s="43"/>
      <c r="M182" s="6"/>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row>
    <row r="183" spans="1:64">
      <c r="A183" s="20">
        <v>15</v>
      </c>
      <c r="B183" s="6" t="s">
        <v>726</v>
      </c>
      <c r="C183" s="6"/>
      <c r="D183" s="43" t="s">
        <v>727</v>
      </c>
      <c r="E183" s="43"/>
      <c r="F183" s="110">
        <f>'Att 5 - Return on rate Base'!F21</f>
        <v>64987672.964615382</v>
      </c>
      <c r="G183" s="65"/>
      <c r="H183" s="89">
        <f>'Att 5 - Return on rate Base'!G21</f>
        <v>0.45617740972083753</v>
      </c>
      <c r="I183" s="90">
        <f>'Att 5 - Return on rate Base'!H21</f>
        <v>2.8725893924782548E-2</v>
      </c>
      <c r="J183" s="43"/>
      <c r="K183" s="90">
        <f>'Att 5 - Return on rate Base'!I21</f>
        <v>1.3104103882522845E-2</v>
      </c>
      <c r="L183" s="27" t="s">
        <v>421</v>
      </c>
      <c r="M183" s="6" t="s">
        <v>427</v>
      </c>
      <c r="BL183" s="5"/>
    </row>
    <row r="184" spans="1:64">
      <c r="A184" s="20">
        <v>16</v>
      </c>
      <c r="B184" s="6" t="s">
        <v>728</v>
      </c>
      <c r="C184" s="6"/>
      <c r="D184" s="43" t="s">
        <v>727</v>
      </c>
      <c r="E184" s="43"/>
      <c r="F184" s="110">
        <f>'Att 5 - Return on rate Base'!F22</f>
        <v>0</v>
      </c>
      <c r="G184" s="65"/>
      <c r="H184" s="89">
        <f>'Att 5 - Return on rate Base'!G22</f>
        <v>0</v>
      </c>
      <c r="I184" s="90">
        <f>'Att 5 - Return on rate Base'!H22</f>
        <v>0</v>
      </c>
      <c r="J184" s="43"/>
      <c r="K184" s="91">
        <f>'Att 5 - Return on rate Base'!I22</f>
        <v>0</v>
      </c>
      <c r="L184" s="27"/>
      <c r="M184" s="6"/>
      <c r="BL184" s="5"/>
    </row>
    <row r="185" spans="1:64">
      <c r="A185" s="20">
        <v>17</v>
      </c>
      <c r="B185" s="6" t="s">
        <v>729</v>
      </c>
      <c r="C185" s="6"/>
      <c r="D185" s="43" t="s">
        <v>730</v>
      </c>
      <c r="E185" s="43"/>
      <c r="F185" s="357">
        <f>'Att 5 - Return on rate Base'!F23</f>
        <v>77473728.191538468</v>
      </c>
      <c r="G185" s="75"/>
      <c r="H185" s="92">
        <f>'Att 5 - Return on rate Base'!G23</f>
        <v>0.54382259027916247</v>
      </c>
      <c r="I185" s="90">
        <f>'Att 5 - Return on rate Base'!H23</f>
        <v>9.8500000000000004E-2</v>
      </c>
      <c r="J185" s="43"/>
      <c r="K185" s="93">
        <f>'Att 5 - Return on rate Base'!I23</f>
        <v>5.3566525142497504E-2</v>
      </c>
      <c r="L185" s="27"/>
      <c r="M185" s="6"/>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row>
    <row r="186" spans="1:64">
      <c r="A186" s="20"/>
      <c r="B186" s="6"/>
      <c r="C186" s="6"/>
      <c r="D186" s="43"/>
      <c r="E186" s="43"/>
      <c r="F186" s="110"/>
      <c r="G186" s="43"/>
      <c r="H186" s="43"/>
      <c r="I186" s="43"/>
      <c r="J186" s="43"/>
      <c r="K186" s="94"/>
      <c r="L186" s="27"/>
      <c r="M186" s="6"/>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row>
    <row r="187" spans="1:64">
      <c r="A187" s="32">
        <v>18</v>
      </c>
      <c r="B187" s="11" t="s">
        <v>731</v>
      </c>
      <c r="C187" s="11"/>
      <c r="D187" s="53" t="s">
        <v>732</v>
      </c>
      <c r="E187" s="53"/>
      <c r="F187" s="110">
        <f>SUM(F183:F185)</f>
        <v>142461401.15615386</v>
      </c>
      <c r="G187" s="65"/>
      <c r="H187" s="53"/>
      <c r="I187" s="53"/>
      <c r="J187" s="53"/>
      <c r="K187" s="95">
        <f>SUM(K183:K185)</f>
        <v>6.6670629025020356E-2</v>
      </c>
      <c r="L187" s="96" t="s">
        <v>421</v>
      </c>
      <c r="M187" s="11" t="s">
        <v>428</v>
      </c>
      <c r="BL187" s="5"/>
    </row>
    <row r="188" spans="1:64">
      <c r="A188" s="32"/>
      <c r="B188" s="11"/>
      <c r="C188" s="11"/>
      <c r="D188" s="53"/>
      <c r="E188" s="53"/>
      <c r="F188" s="53"/>
      <c r="G188" s="53"/>
      <c r="H188" s="53"/>
      <c r="I188" s="53"/>
      <c r="J188" s="53"/>
      <c r="K188" s="95"/>
      <c r="L188" s="52"/>
      <c r="M188" s="11"/>
      <c r="BL188" s="5"/>
    </row>
    <row r="189" spans="1:64">
      <c r="A189" s="20">
        <v>19</v>
      </c>
      <c r="B189" s="6" t="s">
        <v>608</v>
      </c>
      <c r="C189" s="6"/>
      <c r="D189" s="43"/>
      <c r="E189" s="43"/>
      <c r="F189" s="43"/>
      <c r="G189" s="43"/>
      <c r="H189" s="43"/>
      <c r="I189" s="43"/>
      <c r="J189" s="43"/>
      <c r="K189" s="85" t="s">
        <v>418</v>
      </c>
      <c r="L189" s="43"/>
      <c r="M189" s="6"/>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row>
    <row r="190" spans="1:64">
      <c r="A190" s="20"/>
      <c r="B190" s="6"/>
      <c r="C190" s="6"/>
      <c r="D190" s="43"/>
      <c r="E190" s="43"/>
      <c r="F190" s="43"/>
      <c r="G190" s="43"/>
      <c r="H190" s="43"/>
      <c r="I190" s="43"/>
      <c r="J190" s="43"/>
      <c r="K190" s="43"/>
      <c r="L190" s="43"/>
      <c r="M190" s="6"/>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row>
    <row r="191" spans="1:64">
      <c r="A191" s="32">
        <v>20</v>
      </c>
      <c r="B191" s="6" t="s">
        <v>733</v>
      </c>
      <c r="C191" s="6"/>
      <c r="D191" s="97" t="s">
        <v>542</v>
      </c>
      <c r="E191" s="53"/>
      <c r="F191" s="43"/>
      <c r="G191" s="43"/>
      <c r="H191" s="43"/>
      <c r="I191" s="43"/>
      <c r="J191" s="43"/>
      <c r="K191" s="65">
        <f>'Att 12 - Revenue Credits'!F17</f>
        <v>0</v>
      </c>
      <c r="L191" s="43"/>
      <c r="M191" s="6"/>
      <c r="BL191" s="5"/>
    </row>
    <row r="192" spans="1:64" s="719" customFormat="1">
      <c r="A192" s="98"/>
      <c r="B192" s="99"/>
      <c r="C192" s="99"/>
      <c r="D192" s="100"/>
      <c r="E192" s="100"/>
      <c r="F192" s="101"/>
      <c r="G192" s="101"/>
      <c r="H192" s="101"/>
      <c r="I192" s="101"/>
      <c r="J192" s="101"/>
      <c r="K192" s="101"/>
      <c r="L192" s="101"/>
      <c r="M192" s="99"/>
      <c r="N192" s="653"/>
      <c r="O192" s="653"/>
      <c r="P192" s="653"/>
      <c r="Q192" s="653"/>
      <c r="R192" s="653"/>
      <c r="S192" s="653"/>
      <c r="T192" s="653"/>
      <c r="U192" s="653"/>
      <c r="V192" s="653"/>
      <c r="W192" s="653"/>
      <c r="X192" s="653"/>
      <c r="Y192" s="653"/>
      <c r="Z192" s="653"/>
      <c r="AA192" s="653"/>
      <c r="AB192" s="653"/>
      <c r="AC192" s="653"/>
      <c r="AD192" s="653"/>
      <c r="AE192" s="653"/>
      <c r="AF192" s="653"/>
      <c r="AG192" s="653"/>
      <c r="AH192" s="653"/>
      <c r="AI192" s="653"/>
      <c r="AJ192" s="653"/>
      <c r="AK192" s="653"/>
      <c r="AL192" s="653"/>
      <c r="AM192" s="653"/>
      <c r="AN192" s="653"/>
      <c r="AO192" s="653"/>
      <c r="AP192" s="653"/>
      <c r="AQ192" s="653"/>
      <c r="AR192" s="653"/>
      <c r="AS192" s="653"/>
      <c r="AT192" s="653"/>
      <c r="AU192" s="653"/>
      <c r="AV192" s="653"/>
      <c r="AW192" s="653"/>
      <c r="AX192" s="653"/>
      <c r="AY192" s="653"/>
      <c r="AZ192" s="653"/>
      <c r="BA192" s="653"/>
      <c r="BB192" s="653"/>
      <c r="BC192" s="653"/>
      <c r="BD192" s="653"/>
      <c r="BE192" s="653"/>
      <c r="BF192" s="653"/>
      <c r="BG192" s="653"/>
      <c r="BH192" s="653"/>
      <c r="BI192" s="653"/>
      <c r="BJ192" s="653"/>
      <c r="BK192" s="653"/>
      <c r="BL192" s="718"/>
    </row>
    <row r="193" spans="1:64">
      <c r="A193" s="32">
        <v>21</v>
      </c>
      <c r="B193" s="6" t="s">
        <v>734</v>
      </c>
      <c r="C193" s="6"/>
      <c r="D193" s="97" t="s">
        <v>543</v>
      </c>
      <c r="E193" s="53"/>
      <c r="F193" s="43"/>
      <c r="G193" s="43"/>
      <c r="H193" s="43"/>
      <c r="I193" s="43"/>
      <c r="J193" s="43"/>
      <c r="K193" s="65">
        <f>'Att 12 - Revenue Credits'!F28</f>
        <v>0</v>
      </c>
      <c r="L193" s="43"/>
      <c r="M193" s="6"/>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row>
    <row r="194" spans="1:64">
      <c r="A194" s="102"/>
      <c r="B194" s="6"/>
      <c r="C194" s="6"/>
      <c r="D194" s="6"/>
      <c r="E194" s="6"/>
      <c r="F194" s="6"/>
      <c r="G194" s="6"/>
      <c r="H194" s="6"/>
      <c r="I194" s="6"/>
      <c r="J194" s="6"/>
      <c r="K194" s="6"/>
      <c r="L194" s="6"/>
      <c r="M194" s="6"/>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row>
    <row r="195" spans="1:64">
      <c r="A195" s="1"/>
      <c r="B195" s="2" t="s">
        <v>395</v>
      </c>
      <c r="C195" s="2"/>
      <c r="D195" s="1"/>
      <c r="E195" s="1"/>
      <c r="F195" s="1"/>
      <c r="G195" s="1"/>
      <c r="H195" s="1"/>
      <c r="I195" s="1"/>
      <c r="J195" s="1"/>
      <c r="K195" s="1"/>
      <c r="L195" s="1"/>
      <c r="M195" s="103" t="s">
        <v>430</v>
      </c>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row>
    <row r="196" spans="1:64">
      <c r="A196" s="6" t="s">
        <v>436</v>
      </c>
      <c r="B196" s="6"/>
      <c r="C196" s="6"/>
      <c r="D196" s="6"/>
      <c r="E196" s="6"/>
      <c r="F196" s="6"/>
      <c r="G196" s="6"/>
      <c r="H196" s="6"/>
      <c r="I196" s="6"/>
      <c r="J196" s="6"/>
      <c r="K196" s="6"/>
      <c r="L196" s="6"/>
      <c r="M196" s="6"/>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row>
    <row r="197" spans="1:64">
      <c r="A197" s="655" t="s">
        <v>604</v>
      </c>
      <c r="B197" s="655"/>
      <c r="C197" s="655"/>
      <c r="D197" s="655"/>
      <c r="E197" s="655"/>
      <c r="F197" s="655"/>
      <c r="G197" s="655"/>
      <c r="H197" s="655"/>
      <c r="I197" s="655"/>
      <c r="J197" s="655"/>
      <c r="K197" s="655"/>
      <c r="L197" s="655"/>
      <c r="M197" s="65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row>
    <row r="198" spans="1:64">
      <c r="A198" s="656" t="str">
        <f>+A156</f>
        <v>Silver Run Electric, LLC</v>
      </c>
      <c r="B198" s="657"/>
      <c r="C198" s="657"/>
      <c r="D198" s="657"/>
      <c r="E198" s="657"/>
      <c r="F198" s="657"/>
      <c r="G198" s="657"/>
      <c r="H198" s="657"/>
      <c r="I198" s="657"/>
      <c r="J198" s="657"/>
      <c r="K198" s="657"/>
      <c r="L198" s="657"/>
      <c r="M198" s="657"/>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row>
    <row r="199" spans="1:64">
      <c r="A199" s="1"/>
      <c r="B199" s="1"/>
      <c r="C199" s="1"/>
      <c r="D199" s="1"/>
      <c r="E199" s="1"/>
      <c r="F199" s="1"/>
      <c r="G199" s="1"/>
      <c r="H199" s="1"/>
      <c r="I199" s="1"/>
      <c r="J199" s="1"/>
      <c r="K199" s="1"/>
      <c r="L199" s="1"/>
      <c r="M199" s="39" t="str">
        <f>$M$5</f>
        <v>For the 12 months ended</v>
      </c>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row>
    <row r="200" spans="1:64">
      <c r="A200" s="1"/>
      <c r="B200" s="1"/>
      <c r="C200" s="1"/>
      <c r="D200" s="1"/>
      <c r="E200" s="1"/>
      <c r="F200" s="1"/>
      <c r="G200" s="1"/>
      <c r="H200" s="1"/>
      <c r="I200" s="1"/>
      <c r="J200" s="1"/>
      <c r="K200" s="1"/>
      <c r="L200" s="1"/>
      <c r="M200" s="716">
        <f>$M$6</f>
        <v>44196</v>
      </c>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row>
    <row r="201" spans="1:64">
      <c r="A201" s="1"/>
      <c r="B201" s="1"/>
      <c r="C201" s="1"/>
      <c r="D201" s="1"/>
      <c r="E201" s="1"/>
      <c r="F201" s="1"/>
      <c r="G201" s="1"/>
      <c r="H201" s="1"/>
      <c r="I201" s="1"/>
      <c r="J201" s="1"/>
      <c r="K201" s="1"/>
      <c r="L201" s="1"/>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row>
    <row r="202" spans="1:64">
      <c r="A202" s="18"/>
      <c r="B202" s="1" t="s">
        <v>735</v>
      </c>
      <c r="C202" s="1"/>
      <c r="D202" s="1"/>
      <c r="E202" s="1"/>
      <c r="F202" s="1"/>
      <c r="G202" s="1"/>
      <c r="H202" s="1"/>
      <c r="I202" s="1"/>
      <c r="J202" s="1"/>
      <c r="K202" s="1"/>
      <c r="L202" s="1"/>
      <c r="M202" s="1"/>
    </row>
    <row r="203" spans="1:64">
      <c r="A203" s="44"/>
      <c r="B203" s="44" t="s">
        <v>736</v>
      </c>
      <c r="C203" s="44"/>
      <c r="D203" s="44"/>
      <c r="E203" s="44"/>
      <c r="F203" s="44"/>
      <c r="G203" s="44"/>
      <c r="H203" s="44"/>
      <c r="I203" s="44"/>
      <c r="J203" s="44"/>
      <c r="K203" s="44"/>
      <c r="L203" s="44"/>
      <c r="M203" s="44"/>
    </row>
    <row r="204" spans="1:64">
      <c r="A204" s="44"/>
      <c r="B204" s="44"/>
      <c r="C204" s="44"/>
      <c r="D204" s="44"/>
      <c r="E204" s="44"/>
      <c r="F204" s="44"/>
      <c r="G204" s="44"/>
      <c r="H204" s="44"/>
      <c r="I204" s="44"/>
      <c r="J204" s="44"/>
      <c r="K204" s="44"/>
      <c r="L204" s="44"/>
      <c r="M204" s="44"/>
    </row>
    <row r="205" spans="1:64">
      <c r="A205" s="88" t="s">
        <v>737</v>
      </c>
      <c r="B205" s="44"/>
      <c r="C205" s="44"/>
      <c r="D205" s="44"/>
      <c r="E205" s="44"/>
      <c r="F205" s="44"/>
      <c r="G205" s="44"/>
      <c r="H205" s="44"/>
      <c r="I205" s="44"/>
      <c r="J205" s="44"/>
      <c r="K205" s="44"/>
      <c r="L205" s="44"/>
      <c r="M205" s="44"/>
    </row>
    <row r="206" spans="1:64" ht="24.75" customHeight="1">
      <c r="A206" s="27" t="s">
        <v>419</v>
      </c>
      <c r="B206" s="654" t="s">
        <v>762</v>
      </c>
      <c r="C206" s="654"/>
      <c r="D206" s="654"/>
      <c r="E206" s="654"/>
      <c r="F206" s="654"/>
      <c r="G206" s="654"/>
      <c r="H206" s="654"/>
      <c r="I206" s="654"/>
      <c r="J206" s="654"/>
      <c r="K206" s="654"/>
      <c r="L206" s="654"/>
      <c r="M206" s="654"/>
    </row>
    <row r="207" spans="1:64">
      <c r="A207" s="27" t="s">
        <v>431</v>
      </c>
      <c r="B207" s="658" t="s">
        <v>432</v>
      </c>
      <c r="C207" s="658"/>
      <c r="D207" s="658"/>
      <c r="E207" s="658"/>
      <c r="F207" s="658"/>
      <c r="G207" s="658"/>
      <c r="H207" s="658"/>
      <c r="I207" s="658"/>
      <c r="J207" s="658"/>
      <c r="K207" s="658"/>
      <c r="L207" s="658"/>
      <c r="M207" s="658"/>
    </row>
    <row r="208" spans="1:64">
      <c r="A208" s="27" t="s">
        <v>434</v>
      </c>
      <c r="B208" s="666" t="s">
        <v>433</v>
      </c>
      <c r="C208" s="666"/>
      <c r="D208" s="666"/>
      <c r="E208" s="666"/>
      <c r="F208" s="666"/>
      <c r="G208" s="666"/>
      <c r="H208" s="666"/>
      <c r="I208" s="666"/>
      <c r="J208" s="666"/>
      <c r="K208" s="666"/>
      <c r="L208" s="666"/>
      <c r="M208" s="666"/>
    </row>
    <row r="209" spans="1:13" ht="69.75" customHeight="1">
      <c r="A209" s="27" t="s">
        <v>435</v>
      </c>
      <c r="B209" s="663" t="s">
        <v>787</v>
      </c>
      <c r="C209" s="663"/>
      <c r="D209" s="663"/>
      <c r="E209" s="663"/>
      <c r="F209" s="663"/>
      <c r="G209" s="663"/>
      <c r="H209" s="663"/>
      <c r="I209" s="663"/>
      <c r="J209" s="663"/>
      <c r="K209" s="663"/>
      <c r="L209" s="663"/>
      <c r="M209" s="663"/>
    </row>
    <row r="210" spans="1:13" ht="42.75" customHeight="1">
      <c r="A210" s="27" t="s">
        <v>479</v>
      </c>
      <c r="B210" s="654" t="s">
        <v>603</v>
      </c>
      <c r="C210" s="654"/>
      <c r="D210" s="654"/>
      <c r="E210" s="654"/>
      <c r="F210" s="654"/>
      <c r="G210" s="654"/>
      <c r="H210" s="654"/>
      <c r="I210" s="654"/>
      <c r="J210" s="654"/>
      <c r="K210" s="654"/>
      <c r="L210" s="654"/>
      <c r="M210" s="654"/>
    </row>
    <row r="211" spans="1:13" ht="23.25" customHeight="1">
      <c r="A211" s="27" t="s">
        <v>480</v>
      </c>
      <c r="B211" s="654" t="s">
        <v>389</v>
      </c>
      <c r="C211" s="654"/>
      <c r="D211" s="654"/>
      <c r="E211" s="654"/>
      <c r="F211" s="654"/>
      <c r="G211" s="654"/>
      <c r="H211" s="654"/>
      <c r="I211" s="654"/>
      <c r="J211" s="654"/>
      <c r="K211" s="654"/>
      <c r="L211" s="654"/>
      <c r="M211" s="654"/>
    </row>
    <row r="212" spans="1:13">
      <c r="A212" s="27" t="s">
        <v>481</v>
      </c>
      <c r="B212" s="658" t="s">
        <v>477</v>
      </c>
      <c r="C212" s="658"/>
      <c r="D212" s="658"/>
      <c r="E212" s="658"/>
      <c r="F212" s="658"/>
      <c r="G212" s="658"/>
      <c r="H212" s="658"/>
      <c r="I212" s="658"/>
      <c r="J212" s="658"/>
      <c r="K212" s="658"/>
      <c r="L212" s="658"/>
      <c r="M212" s="658"/>
    </row>
    <row r="213" spans="1:13" ht="26.25" customHeight="1">
      <c r="A213" s="27" t="s">
        <v>482</v>
      </c>
      <c r="B213" s="654" t="s">
        <v>2</v>
      </c>
      <c r="C213" s="654"/>
      <c r="D213" s="654"/>
      <c r="E213" s="654"/>
      <c r="F213" s="654"/>
      <c r="G213" s="654"/>
      <c r="H213" s="654"/>
      <c r="I213" s="654"/>
      <c r="J213" s="654"/>
      <c r="K213" s="654"/>
      <c r="L213" s="654"/>
      <c r="M213" s="654"/>
    </row>
    <row r="214" spans="1:13" ht="27" customHeight="1">
      <c r="A214" s="27" t="s">
        <v>483</v>
      </c>
      <c r="B214" s="654" t="s">
        <v>0</v>
      </c>
      <c r="C214" s="654"/>
      <c r="D214" s="654"/>
      <c r="E214" s="654"/>
      <c r="F214" s="654"/>
      <c r="G214" s="654"/>
      <c r="H214" s="654"/>
      <c r="I214" s="654"/>
      <c r="J214" s="654"/>
      <c r="K214" s="654"/>
      <c r="L214" s="654"/>
      <c r="M214" s="654"/>
    </row>
    <row r="215" spans="1:13" ht="25.5" customHeight="1">
      <c r="A215" s="27" t="s">
        <v>484</v>
      </c>
      <c r="B215" s="654" t="s">
        <v>763</v>
      </c>
      <c r="C215" s="654"/>
      <c r="D215" s="654"/>
      <c r="E215" s="654"/>
      <c r="F215" s="654"/>
      <c r="G215" s="654"/>
      <c r="H215" s="654"/>
      <c r="I215" s="654"/>
      <c r="J215" s="654"/>
      <c r="K215" s="654"/>
      <c r="L215" s="654"/>
      <c r="M215" s="654"/>
    </row>
    <row r="216" spans="1:13">
      <c r="A216" s="27" t="s">
        <v>485</v>
      </c>
      <c r="B216" s="660" t="s">
        <v>478</v>
      </c>
      <c r="C216" s="660"/>
      <c r="D216" s="660"/>
      <c r="E216" s="660"/>
      <c r="F216" s="660"/>
      <c r="G216" s="660"/>
      <c r="H216" s="660"/>
      <c r="I216" s="660"/>
      <c r="J216" s="660"/>
      <c r="K216" s="660"/>
      <c r="L216" s="660"/>
      <c r="M216" s="660"/>
    </row>
    <row r="217" spans="1:13" ht="51" customHeight="1">
      <c r="A217" s="104" t="s">
        <v>486</v>
      </c>
      <c r="B217" s="659" t="s">
        <v>601</v>
      </c>
      <c r="C217" s="659"/>
      <c r="D217" s="659"/>
      <c r="E217" s="659"/>
      <c r="F217" s="659"/>
      <c r="G217" s="659"/>
      <c r="H217" s="659"/>
      <c r="I217" s="659"/>
      <c r="J217" s="659"/>
      <c r="K217" s="659"/>
      <c r="L217" s="659"/>
      <c r="M217" s="659"/>
    </row>
    <row r="218" spans="1:13" ht="30" customHeight="1">
      <c r="A218" s="27" t="s">
        <v>487</v>
      </c>
      <c r="B218" s="659" t="s">
        <v>788</v>
      </c>
      <c r="C218" s="659"/>
      <c r="D218" s="659"/>
      <c r="E218" s="659"/>
      <c r="F218" s="659"/>
      <c r="G218" s="659"/>
      <c r="H218" s="659"/>
      <c r="I218" s="659"/>
      <c r="J218" s="659"/>
      <c r="K218" s="659"/>
      <c r="L218" s="659"/>
      <c r="M218" s="659"/>
    </row>
    <row r="219" spans="1:13">
      <c r="A219" s="44"/>
      <c r="B219" s="115" t="s">
        <v>499</v>
      </c>
      <c r="C219" s="115"/>
      <c r="D219" s="113" t="s">
        <v>500</v>
      </c>
      <c r="E219" s="113"/>
      <c r="F219" s="105">
        <f>'Att 7 - Tax Rates'!L16</f>
        <v>0.21</v>
      </c>
      <c r="G219" s="117"/>
      <c r="H219" s="43" t="s">
        <v>747</v>
      </c>
      <c r="I219" s="113"/>
      <c r="J219" s="113"/>
      <c r="K219" s="113"/>
      <c r="L219" s="113"/>
      <c r="M219" s="113"/>
    </row>
    <row r="220" spans="1:13">
      <c r="A220" s="44"/>
      <c r="B220" s="115"/>
      <c r="C220" s="118"/>
      <c r="D220" s="113" t="s">
        <v>501</v>
      </c>
      <c r="E220" s="113"/>
      <c r="F220" s="372">
        <f>'Att 7 - Tax Rates'!L21</f>
        <v>8.8200000000000001E-2</v>
      </c>
      <c r="G220" s="117"/>
      <c r="H220" s="43" t="s">
        <v>748</v>
      </c>
      <c r="I220" s="113"/>
      <c r="J220" s="113"/>
      <c r="K220" s="113"/>
      <c r="L220" s="113"/>
      <c r="M220" s="113"/>
    </row>
    <row r="221" spans="1:13">
      <c r="A221" s="44"/>
      <c r="B221" s="115"/>
      <c r="C221" s="115"/>
      <c r="D221" s="113" t="s">
        <v>502</v>
      </c>
      <c r="E221" s="113"/>
      <c r="F221" s="105">
        <v>0</v>
      </c>
      <c r="G221" s="117"/>
      <c r="H221" s="43" t="s">
        <v>749</v>
      </c>
      <c r="I221" s="113"/>
      <c r="J221" s="113"/>
      <c r="K221" s="113"/>
      <c r="L221" s="113"/>
      <c r="M221" s="113"/>
    </row>
    <row r="222" spans="1:13" ht="38.25" customHeight="1">
      <c r="A222" s="106" t="s">
        <v>488</v>
      </c>
      <c r="B222" s="659" t="s">
        <v>789</v>
      </c>
      <c r="C222" s="659"/>
      <c r="D222" s="659"/>
      <c r="E222" s="659"/>
      <c r="F222" s="659"/>
      <c r="G222" s="659"/>
      <c r="H222" s="659"/>
      <c r="I222" s="659"/>
      <c r="J222" s="659"/>
      <c r="K222" s="659"/>
      <c r="L222" s="659"/>
      <c r="M222" s="659"/>
    </row>
    <row r="223" spans="1:13">
      <c r="A223" s="27" t="s">
        <v>490</v>
      </c>
      <c r="B223" s="660" t="s">
        <v>489</v>
      </c>
      <c r="C223" s="660"/>
      <c r="D223" s="660"/>
      <c r="E223" s="660"/>
      <c r="F223" s="660"/>
      <c r="G223" s="660"/>
      <c r="H223" s="660"/>
      <c r="I223" s="660"/>
      <c r="J223" s="660"/>
      <c r="K223" s="660"/>
      <c r="L223" s="660"/>
      <c r="M223" s="660"/>
    </row>
    <row r="224" spans="1:13" ht="90" customHeight="1">
      <c r="A224" s="27" t="s">
        <v>491</v>
      </c>
      <c r="B224" s="659" t="s">
        <v>94</v>
      </c>
      <c r="C224" s="659"/>
      <c r="D224" s="659"/>
      <c r="E224" s="659"/>
      <c r="F224" s="659"/>
      <c r="G224" s="659"/>
      <c r="H224" s="659"/>
      <c r="I224" s="659"/>
      <c r="J224" s="659"/>
      <c r="K224" s="659"/>
      <c r="L224" s="659"/>
      <c r="M224" s="659"/>
    </row>
    <row r="225" spans="1:13" ht="10.5" customHeight="1">
      <c r="A225" s="27" t="s">
        <v>428</v>
      </c>
      <c r="B225" s="659" t="s">
        <v>802</v>
      </c>
      <c r="C225" s="659"/>
      <c r="D225" s="659"/>
      <c r="E225" s="659"/>
      <c r="F225" s="659"/>
      <c r="G225" s="659"/>
      <c r="H225" s="659"/>
      <c r="I225" s="659"/>
      <c r="J225" s="659"/>
      <c r="K225" s="659"/>
      <c r="L225" s="659"/>
      <c r="M225" s="659"/>
    </row>
    <row r="226" spans="1:13" ht="30" customHeight="1">
      <c r="A226" s="27" t="s">
        <v>495</v>
      </c>
      <c r="B226" s="654" t="s">
        <v>492</v>
      </c>
      <c r="C226" s="654"/>
      <c r="D226" s="654"/>
      <c r="E226" s="654"/>
      <c r="F226" s="654"/>
      <c r="G226" s="654"/>
      <c r="H226" s="654"/>
      <c r="I226" s="654"/>
      <c r="J226" s="654"/>
      <c r="K226" s="654"/>
      <c r="L226" s="654"/>
      <c r="M226" s="654"/>
    </row>
    <row r="227" spans="1:13" ht="100.5" customHeight="1">
      <c r="A227" s="27" t="s">
        <v>496</v>
      </c>
      <c r="B227" s="654" t="s">
        <v>764</v>
      </c>
      <c r="C227" s="654"/>
      <c r="D227" s="654"/>
      <c r="E227" s="654"/>
      <c r="F227" s="654"/>
      <c r="G227" s="654"/>
      <c r="H227" s="654"/>
      <c r="I227" s="654"/>
      <c r="J227" s="654"/>
      <c r="K227" s="654"/>
      <c r="L227" s="654"/>
      <c r="M227" s="654"/>
    </row>
    <row r="228" spans="1:13">
      <c r="A228" s="27" t="s">
        <v>497</v>
      </c>
      <c r="B228" s="658" t="s">
        <v>493</v>
      </c>
      <c r="C228" s="658"/>
      <c r="D228" s="658"/>
      <c r="E228" s="658"/>
      <c r="F228" s="658"/>
      <c r="G228" s="658"/>
      <c r="H228" s="658"/>
      <c r="I228" s="658"/>
      <c r="J228" s="658"/>
      <c r="K228" s="658"/>
      <c r="L228" s="658"/>
      <c r="M228" s="658"/>
    </row>
    <row r="229" spans="1:13">
      <c r="A229" s="27" t="s">
        <v>498</v>
      </c>
      <c r="B229" s="658" t="s">
        <v>494</v>
      </c>
      <c r="C229" s="658"/>
      <c r="D229" s="658"/>
      <c r="E229" s="658"/>
      <c r="F229" s="658"/>
      <c r="G229" s="658"/>
      <c r="H229" s="658"/>
      <c r="I229" s="658"/>
      <c r="J229" s="658"/>
      <c r="K229" s="658"/>
      <c r="L229" s="658"/>
      <c r="M229" s="658"/>
    </row>
    <row r="230" spans="1:13" s="652" customFormat="1" ht="26.25" customHeight="1">
      <c r="A230" s="104" t="s">
        <v>95</v>
      </c>
      <c r="B230" s="654" t="s">
        <v>97</v>
      </c>
      <c r="C230" s="654"/>
      <c r="D230" s="654"/>
      <c r="E230" s="654"/>
      <c r="F230" s="654"/>
      <c r="G230" s="654"/>
      <c r="H230" s="654"/>
      <c r="I230" s="654"/>
      <c r="J230" s="654"/>
      <c r="K230" s="654"/>
      <c r="L230" s="654"/>
      <c r="M230" s="654"/>
    </row>
    <row r="231" spans="1:13" ht="27.75" customHeight="1">
      <c r="A231" s="314" t="s">
        <v>745</v>
      </c>
      <c r="B231" s="654" t="s">
        <v>746</v>
      </c>
      <c r="C231" s="654"/>
      <c r="D231" s="654"/>
      <c r="E231" s="654"/>
      <c r="F231" s="654"/>
      <c r="G231" s="654"/>
      <c r="H231" s="654"/>
      <c r="I231" s="654"/>
      <c r="J231" s="654"/>
      <c r="K231" s="654"/>
      <c r="L231" s="654"/>
      <c r="M231" s="654"/>
    </row>
    <row r="232" spans="1:13" ht="131.25" customHeight="1">
      <c r="A232" s="651"/>
      <c r="B232" s="717"/>
      <c r="C232" s="717"/>
      <c r="D232" s="717"/>
      <c r="E232" s="717"/>
      <c r="F232" s="717"/>
      <c r="G232" s="717"/>
      <c r="H232" s="717"/>
      <c r="I232" s="717"/>
      <c r="J232" s="717"/>
      <c r="K232" s="717"/>
      <c r="L232" s="717"/>
      <c r="M232" s="717"/>
    </row>
  </sheetData>
  <mergeCells count="43">
    <mergeCell ref="D110:D111"/>
    <mergeCell ref="B209:M209"/>
    <mergeCell ref="B210:M210"/>
    <mergeCell ref="A34:M34"/>
    <mergeCell ref="A35:M35"/>
    <mergeCell ref="A156:M156"/>
    <mergeCell ref="B161:K161"/>
    <mergeCell ref="H40:I40"/>
    <mergeCell ref="A85:M85"/>
    <mergeCell ref="B208:M208"/>
    <mergeCell ref="A86:M86"/>
    <mergeCell ref="A87:M87"/>
    <mergeCell ref="H92:I92"/>
    <mergeCell ref="A154:M154"/>
    <mergeCell ref="A155:M155"/>
    <mergeCell ref="B206:M206"/>
    <mergeCell ref="A2:M2"/>
    <mergeCell ref="A3:M3"/>
    <mergeCell ref="A4:M4"/>
    <mergeCell ref="H13:I13"/>
    <mergeCell ref="A33:M33"/>
    <mergeCell ref="B228:M228"/>
    <mergeCell ref="B229:M229"/>
    <mergeCell ref="B226:M226"/>
    <mergeCell ref="B223:M223"/>
    <mergeCell ref="B216:M216"/>
    <mergeCell ref="B217:M217"/>
    <mergeCell ref="B231:M231"/>
    <mergeCell ref="B232:M232"/>
    <mergeCell ref="A197:M197"/>
    <mergeCell ref="A198:M198"/>
    <mergeCell ref="B213:M213"/>
    <mergeCell ref="B212:M212"/>
    <mergeCell ref="B207:M207"/>
    <mergeCell ref="B214:M214"/>
    <mergeCell ref="B215:M215"/>
    <mergeCell ref="B230:M230"/>
    <mergeCell ref="B224:M224"/>
    <mergeCell ref="B211:M211"/>
    <mergeCell ref="B225:M225"/>
    <mergeCell ref="B227:M227"/>
    <mergeCell ref="B218:M218"/>
    <mergeCell ref="B222:M222"/>
  </mergeCells>
  <phoneticPr fontId="0" type="noConversion"/>
  <printOptions horizontalCentered="1"/>
  <pageMargins left="0.5" right="0.5" top="0.75" bottom="0.75" header="0.3" footer="0.3"/>
  <pageSetup scale="56" orientation="landscape" r:id="rId1"/>
  <rowBreaks count="5" manualBreakCount="5">
    <brk id="31" max="16383" man="1"/>
    <brk id="83" max="12" man="1"/>
    <brk id="152" max="12" man="1"/>
    <brk id="194" max="16383" man="1"/>
    <brk id="232" max="16383" man="1"/>
  </rowBreaks>
  <colBreaks count="1" manualBreakCount="1">
    <brk id="13" max="23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Normal="100" zoomScaleSheetLayoutView="100" workbookViewId="0"/>
  </sheetViews>
  <sheetFormatPr defaultColWidth="9.33203125" defaultRowHeight="12"/>
  <cols>
    <col min="1" max="1" width="9.33203125" style="326"/>
    <col min="2" max="2" width="50.6640625" style="326" customWidth="1"/>
    <col min="3" max="3" width="10.1640625" style="326" customWidth="1"/>
    <col min="4" max="4" width="17" style="326" customWidth="1"/>
    <col min="5" max="5" width="13" style="326" customWidth="1"/>
    <col min="6" max="6" width="17.5" style="326" customWidth="1"/>
    <col min="7" max="7" width="17.6640625" style="326" customWidth="1"/>
    <col min="8" max="8" width="17.33203125" style="326" customWidth="1"/>
    <col min="9" max="9" width="15.33203125" style="326" customWidth="1"/>
    <col min="10" max="16384" width="9.33203125" style="326"/>
  </cols>
  <sheetData>
    <row r="1" spans="1:19">
      <c r="A1" s="123"/>
      <c r="B1" s="123"/>
      <c r="G1" s="6"/>
      <c r="I1" s="333" t="s">
        <v>67</v>
      </c>
      <c r="M1" s="319"/>
    </row>
    <row r="2" spans="1:19">
      <c r="A2" s="123"/>
      <c r="B2" s="123"/>
      <c r="G2" s="6"/>
      <c r="I2" s="122" t="s">
        <v>822</v>
      </c>
      <c r="M2" s="319"/>
    </row>
    <row r="3" spans="1:19">
      <c r="A3" s="655" t="s">
        <v>238</v>
      </c>
      <c r="B3" s="655"/>
      <c r="C3" s="655"/>
      <c r="D3" s="655"/>
      <c r="E3" s="655"/>
      <c r="F3" s="655"/>
      <c r="G3" s="655"/>
      <c r="H3" s="655"/>
      <c r="I3" s="655"/>
    </row>
    <row r="4" spans="1:19">
      <c r="A4" s="655" t="s">
        <v>237</v>
      </c>
      <c r="B4" s="655"/>
      <c r="C4" s="655"/>
      <c r="D4" s="655"/>
      <c r="E4" s="655"/>
      <c r="F4" s="655"/>
      <c r="G4" s="655"/>
      <c r="H4" s="655"/>
      <c r="I4" s="655"/>
    </row>
    <row r="5" spans="1:19">
      <c r="A5" s="656" t="s">
        <v>738</v>
      </c>
      <c r="B5" s="657"/>
      <c r="C5" s="657"/>
      <c r="D5" s="657"/>
      <c r="E5" s="657"/>
      <c r="F5" s="657"/>
      <c r="G5" s="657"/>
      <c r="H5" s="657"/>
      <c r="I5" s="657"/>
    </row>
    <row r="7" spans="1:19" ht="25.5" customHeight="1">
      <c r="B7" s="671" t="s">
        <v>464</v>
      </c>
      <c r="C7" s="671"/>
      <c r="D7" s="671"/>
      <c r="E7" s="671"/>
      <c r="F7" s="671"/>
      <c r="G7" s="671"/>
      <c r="H7" s="671"/>
      <c r="I7" s="671"/>
    </row>
    <row r="8" spans="1:19" ht="25.5" customHeight="1">
      <c r="B8" s="670" t="s">
        <v>239</v>
      </c>
      <c r="C8" s="670"/>
      <c r="D8" s="670"/>
      <c r="E8" s="670"/>
      <c r="F8" s="670"/>
      <c r="G8" s="670"/>
      <c r="H8" s="670"/>
      <c r="I8" s="670"/>
    </row>
    <row r="9" spans="1:19" ht="27" customHeight="1">
      <c r="B9" s="691" t="s">
        <v>240</v>
      </c>
      <c r="C9" s="691"/>
      <c r="D9" s="691"/>
      <c r="E9" s="691"/>
      <c r="F9" s="691"/>
      <c r="G9" s="691"/>
      <c r="H9" s="691"/>
      <c r="I9" s="691"/>
    </row>
    <row r="10" spans="1:19">
      <c r="B10" s="670" t="s">
        <v>241</v>
      </c>
      <c r="C10" s="670"/>
      <c r="D10" s="670"/>
      <c r="E10" s="670"/>
      <c r="F10" s="670"/>
      <c r="G10" s="670"/>
      <c r="H10" s="670"/>
      <c r="I10" s="670"/>
    </row>
    <row r="11" spans="1:19" ht="25.5" customHeight="1">
      <c r="B11" s="670" t="s">
        <v>242</v>
      </c>
      <c r="C11" s="670"/>
      <c r="D11" s="670"/>
      <c r="E11" s="670"/>
      <c r="F11" s="670"/>
      <c r="G11" s="670"/>
      <c r="H11" s="670"/>
      <c r="I11" s="670"/>
      <c r="L11" s="670"/>
      <c r="M11" s="670"/>
      <c r="N11" s="670"/>
      <c r="O11" s="670"/>
      <c r="P11" s="670"/>
      <c r="Q11" s="670"/>
      <c r="R11" s="670"/>
      <c r="S11" s="670"/>
    </row>
    <row r="12" spans="1:19">
      <c r="B12" s="323"/>
      <c r="C12" s="323"/>
      <c r="D12" s="323"/>
      <c r="E12" s="323"/>
      <c r="F12" s="323"/>
      <c r="G12" s="323"/>
      <c r="H12" s="323"/>
      <c r="I12" s="323"/>
      <c r="L12" s="323"/>
      <c r="M12" s="323"/>
      <c r="N12" s="323"/>
      <c r="O12" s="323"/>
      <c r="P12" s="323"/>
      <c r="Q12" s="323"/>
      <c r="R12" s="323"/>
      <c r="S12" s="323"/>
    </row>
    <row r="13" spans="1:19">
      <c r="A13" s="319" t="s">
        <v>111</v>
      </c>
    </row>
    <row r="14" spans="1:19">
      <c r="A14" s="319">
        <v>1</v>
      </c>
      <c r="B14" s="326" t="s">
        <v>271</v>
      </c>
      <c r="D14" s="416" t="e">
        <f>I37</f>
        <v>#DIV/0!</v>
      </c>
    </row>
    <row r="15" spans="1:19">
      <c r="A15" s="319">
        <v>2</v>
      </c>
      <c r="B15" s="33" t="s">
        <v>272</v>
      </c>
      <c r="D15" s="466" t="e">
        <f>G57</f>
        <v>#DIV/0!</v>
      </c>
    </row>
    <row r="16" spans="1:19">
      <c r="A16" s="319">
        <v>3</v>
      </c>
      <c r="B16" s="436" t="s">
        <v>560</v>
      </c>
      <c r="D16" s="467" t="e">
        <f>D14+D15</f>
        <v>#DIV/0!</v>
      </c>
    </row>
    <row r="17" spans="1:11">
      <c r="A17" s="319"/>
    </row>
    <row r="18" spans="1:11">
      <c r="A18" s="319"/>
      <c r="B18" s="436" t="s">
        <v>270</v>
      </c>
    </row>
    <row r="19" spans="1:11">
      <c r="A19" s="319">
        <v>4</v>
      </c>
      <c r="B19" s="326" t="s">
        <v>273</v>
      </c>
      <c r="D19" s="335">
        <v>0</v>
      </c>
    </row>
    <row r="20" spans="1:11">
      <c r="A20" s="319">
        <v>5</v>
      </c>
      <c r="B20" s="326" t="s">
        <v>274</v>
      </c>
      <c r="D20" s="468">
        <v>0</v>
      </c>
      <c r="E20" s="343"/>
    </row>
    <row r="21" spans="1:11">
      <c r="A21" s="319"/>
      <c r="K21" s="5"/>
    </row>
    <row r="22" spans="1:11" ht="36">
      <c r="A22" s="319"/>
      <c r="B22" s="469" t="s">
        <v>275</v>
      </c>
      <c r="C22" s="324"/>
      <c r="D22" s="470" t="s">
        <v>269</v>
      </c>
      <c r="E22" s="470" t="s">
        <v>278</v>
      </c>
      <c r="F22" s="471" t="s">
        <v>282</v>
      </c>
      <c r="G22" s="470" t="s">
        <v>279</v>
      </c>
      <c r="H22" s="470" t="s">
        <v>280</v>
      </c>
      <c r="I22" s="470" t="s">
        <v>281</v>
      </c>
    </row>
    <row r="23" spans="1:11">
      <c r="A23" s="319"/>
      <c r="B23" s="324" t="s">
        <v>123</v>
      </c>
      <c r="C23" s="324"/>
      <c r="D23" s="324" t="s">
        <v>124</v>
      </c>
      <c r="E23" s="324" t="s">
        <v>276</v>
      </c>
      <c r="F23" s="324" t="s">
        <v>125</v>
      </c>
      <c r="G23" s="324" t="s">
        <v>277</v>
      </c>
      <c r="H23" s="324" t="s">
        <v>128</v>
      </c>
      <c r="I23" s="324" t="s">
        <v>129</v>
      </c>
    </row>
    <row r="24" spans="1:11">
      <c r="A24" s="319">
        <v>6</v>
      </c>
      <c r="B24" s="326" t="s">
        <v>139</v>
      </c>
      <c r="C24" s="324"/>
      <c r="D24" s="330">
        <v>0</v>
      </c>
      <c r="E24" s="330">
        <v>0</v>
      </c>
      <c r="F24" s="345">
        <f>D24-E24</f>
        <v>0</v>
      </c>
      <c r="G24" s="161">
        <f>F24*$D$19/12</f>
        <v>0</v>
      </c>
      <c r="H24" s="345">
        <f>E24*$D$20/12</f>
        <v>0</v>
      </c>
    </row>
    <row r="25" spans="1:11">
      <c r="A25" s="319">
        <v>7</v>
      </c>
      <c r="B25" s="326" t="s">
        <v>140</v>
      </c>
      <c r="C25" s="324"/>
      <c r="D25" s="330">
        <v>0</v>
      </c>
      <c r="E25" s="330">
        <v>0</v>
      </c>
      <c r="F25" s="345">
        <f t="shared" ref="F25:F36" si="0">D25-E25</f>
        <v>0</v>
      </c>
      <c r="G25" s="161">
        <f t="shared" ref="G25:G36" si="1">F25*$D$19/12</f>
        <v>0</v>
      </c>
      <c r="H25" s="345">
        <f t="shared" ref="H25:H36" si="2">E25*$D$20/12</f>
        <v>0</v>
      </c>
    </row>
    <row r="26" spans="1:11">
      <c r="A26" s="319">
        <v>8</v>
      </c>
      <c r="B26" s="326" t="s">
        <v>141</v>
      </c>
      <c r="C26" s="324"/>
      <c r="D26" s="330">
        <v>0</v>
      </c>
      <c r="E26" s="330">
        <v>0</v>
      </c>
      <c r="F26" s="345">
        <f t="shared" si="0"/>
        <v>0</v>
      </c>
      <c r="G26" s="161">
        <f t="shared" si="1"/>
        <v>0</v>
      </c>
      <c r="H26" s="345">
        <f t="shared" si="2"/>
        <v>0</v>
      </c>
    </row>
    <row r="27" spans="1:11">
      <c r="A27" s="319">
        <v>9</v>
      </c>
      <c r="B27" s="326" t="s">
        <v>142</v>
      </c>
      <c r="C27" s="324"/>
      <c r="D27" s="330">
        <v>0</v>
      </c>
      <c r="E27" s="330">
        <v>0</v>
      </c>
      <c r="F27" s="345">
        <f t="shared" si="0"/>
        <v>0</v>
      </c>
      <c r="G27" s="161">
        <f t="shared" si="1"/>
        <v>0</v>
      </c>
      <c r="H27" s="345">
        <f t="shared" si="2"/>
        <v>0</v>
      </c>
    </row>
    <row r="28" spans="1:11">
      <c r="A28" s="319">
        <v>10</v>
      </c>
      <c r="B28" s="326" t="s">
        <v>143</v>
      </c>
      <c r="C28" s="324"/>
      <c r="D28" s="330">
        <v>0</v>
      </c>
      <c r="E28" s="330">
        <v>0</v>
      </c>
      <c r="F28" s="345">
        <f t="shared" si="0"/>
        <v>0</v>
      </c>
      <c r="G28" s="161">
        <f t="shared" si="1"/>
        <v>0</v>
      </c>
      <c r="H28" s="345">
        <f t="shared" si="2"/>
        <v>0</v>
      </c>
    </row>
    <row r="29" spans="1:11">
      <c r="A29" s="319">
        <v>11</v>
      </c>
      <c r="B29" s="326" t="s">
        <v>144</v>
      </c>
      <c r="C29" s="324"/>
      <c r="D29" s="330">
        <v>0</v>
      </c>
      <c r="E29" s="330">
        <v>0</v>
      </c>
      <c r="F29" s="345">
        <f t="shared" si="0"/>
        <v>0</v>
      </c>
      <c r="G29" s="161">
        <f t="shared" si="1"/>
        <v>0</v>
      </c>
      <c r="H29" s="345">
        <f t="shared" si="2"/>
        <v>0</v>
      </c>
    </row>
    <row r="30" spans="1:11">
      <c r="A30" s="319">
        <v>12</v>
      </c>
      <c r="B30" s="326" t="s">
        <v>145</v>
      </c>
      <c r="C30" s="324"/>
      <c r="D30" s="287">
        <v>0</v>
      </c>
      <c r="E30" s="330">
        <v>0</v>
      </c>
      <c r="F30" s="345">
        <f t="shared" si="0"/>
        <v>0</v>
      </c>
      <c r="G30" s="161">
        <f t="shared" si="1"/>
        <v>0</v>
      </c>
      <c r="H30" s="345">
        <f t="shared" si="2"/>
        <v>0</v>
      </c>
    </row>
    <row r="31" spans="1:11">
      <c r="A31" s="319">
        <v>13</v>
      </c>
      <c r="B31" s="326" t="s">
        <v>146</v>
      </c>
      <c r="C31" s="324"/>
      <c r="D31" s="330">
        <v>0</v>
      </c>
      <c r="E31" s="330">
        <v>0</v>
      </c>
      <c r="F31" s="345">
        <f t="shared" si="0"/>
        <v>0</v>
      </c>
      <c r="G31" s="161">
        <f t="shared" si="1"/>
        <v>0</v>
      </c>
      <c r="H31" s="345">
        <f t="shared" si="2"/>
        <v>0</v>
      </c>
    </row>
    <row r="32" spans="1:11">
      <c r="A32" s="319">
        <v>14</v>
      </c>
      <c r="B32" s="326" t="s">
        <v>147</v>
      </c>
      <c r="C32" s="324"/>
      <c r="D32" s="330">
        <v>0</v>
      </c>
      <c r="E32" s="330">
        <v>0</v>
      </c>
      <c r="F32" s="345">
        <f t="shared" si="0"/>
        <v>0</v>
      </c>
      <c r="G32" s="161">
        <f t="shared" si="1"/>
        <v>0</v>
      </c>
      <c r="H32" s="345">
        <f t="shared" si="2"/>
        <v>0</v>
      </c>
    </row>
    <row r="33" spans="1:9">
      <c r="A33" s="319">
        <v>15</v>
      </c>
      <c r="B33" s="326" t="s">
        <v>148</v>
      </c>
      <c r="C33" s="324"/>
      <c r="D33" s="330">
        <v>0</v>
      </c>
      <c r="E33" s="330">
        <v>0</v>
      </c>
      <c r="F33" s="345">
        <f t="shared" si="0"/>
        <v>0</v>
      </c>
      <c r="G33" s="161">
        <f t="shared" si="1"/>
        <v>0</v>
      </c>
      <c r="H33" s="345">
        <f t="shared" si="2"/>
        <v>0</v>
      </c>
    </row>
    <row r="34" spans="1:9">
      <c r="A34" s="319">
        <v>16</v>
      </c>
      <c r="B34" s="326" t="s">
        <v>149</v>
      </c>
      <c r="C34" s="324"/>
      <c r="D34" s="330">
        <v>0</v>
      </c>
      <c r="E34" s="330">
        <v>0</v>
      </c>
      <c r="F34" s="345">
        <f t="shared" si="0"/>
        <v>0</v>
      </c>
      <c r="G34" s="161">
        <f t="shared" si="1"/>
        <v>0</v>
      </c>
      <c r="H34" s="345">
        <f t="shared" si="2"/>
        <v>0</v>
      </c>
    </row>
    <row r="35" spans="1:9">
      <c r="A35" s="319">
        <v>17</v>
      </c>
      <c r="B35" s="326" t="s">
        <v>150</v>
      </c>
      <c r="C35" s="324"/>
      <c r="D35" s="330">
        <v>0</v>
      </c>
      <c r="E35" s="330">
        <v>0</v>
      </c>
      <c r="F35" s="345">
        <f t="shared" si="0"/>
        <v>0</v>
      </c>
      <c r="G35" s="161">
        <f t="shared" si="1"/>
        <v>0</v>
      </c>
      <c r="H35" s="345">
        <f t="shared" si="2"/>
        <v>0</v>
      </c>
    </row>
    <row r="36" spans="1:9">
      <c r="A36" s="319">
        <v>18</v>
      </c>
      <c r="B36" s="326" t="s">
        <v>151</v>
      </c>
      <c r="C36" s="324"/>
      <c r="D36" s="330">
        <v>0</v>
      </c>
      <c r="E36" s="330">
        <v>0</v>
      </c>
      <c r="F36" s="345">
        <f t="shared" si="0"/>
        <v>0</v>
      </c>
      <c r="G36" s="161">
        <f t="shared" si="1"/>
        <v>0</v>
      </c>
      <c r="H36" s="345">
        <f t="shared" si="2"/>
        <v>0</v>
      </c>
    </row>
    <row r="37" spans="1:9">
      <c r="A37" s="319">
        <v>19</v>
      </c>
      <c r="B37" s="333" t="s">
        <v>152</v>
      </c>
      <c r="D37" s="344"/>
      <c r="E37" s="344">
        <f>AVERAGE(E24:E36)</f>
        <v>0</v>
      </c>
      <c r="F37" s="344"/>
      <c r="G37" s="201">
        <f>SUM(G24:G36)</f>
        <v>0</v>
      </c>
      <c r="H37" s="344">
        <f>SUM(H24:H36)</f>
        <v>0</v>
      </c>
      <c r="I37" s="472" t="e">
        <f>(G37+H37)/E37</f>
        <v>#DIV/0!</v>
      </c>
    </row>
    <row r="38" spans="1:9">
      <c r="A38" s="319"/>
    </row>
    <row r="39" spans="1:9">
      <c r="A39" s="319"/>
      <c r="B39" s="326" t="s">
        <v>283</v>
      </c>
    </row>
    <row r="40" spans="1:9">
      <c r="A40" s="319"/>
      <c r="C40" s="324" t="s">
        <v>123</v>
      </c>
      <c r="D40" s="324" t="s">
        <v>124</v>
      </c>
      <c r="E40" s="324" t="s">
        <v>276</v>
      </c>
      <c r="F40" s="324" t="s">
        <v>125</v>
      </c>
      <c r="G40" s="324" t="s">
        <v>277</v>
      </c>
      <c r="H40" s="324" t="s">
        <v>128</v>
      </c>
      <c r="I40" s="324" t="s">
        <v>129</v>
      </c>
    </row>
    <row r="41" spans="1:9" ht="48">
      <c r="A41" s="319"/>
      <c r="B41" s="473" t="s">
        <v>284</v>
      </c>
      <c r="C41" s="474" t="s">
        <v>297</v>
      </c>
      <c r="D41" s="474" t="s">
        <v>298</v>
      </c>
      <c r="E41" s="474" t="s">
        <v>299</v>
      </c>
      <c r="F41" s="474" t="s">
        <v>300</v>
      </c>
      <c r="G41" s="474" t="s">
        <v>301</v>
      </c>
      <c r="H41" s="474" t="s">
        <v>302</v>
      </c>
      <c r="I41" s="474" t="s">
        <v>303</v>
      </c>
    </row>
    <row r="42" spans="1:9">
      <c r="A42" s="319">
        <v>20</v>
      </c>
      <c r="B42" s="326" t="s">
        <v>285</v>
      </c>
      <c r="C42" s="475">
        <v>0</v>
      </c>
      <c r="D42" s="475">
        <v>0</v>
      </c>
      <c r="E42" s="475">
        <v>0</v>
      </c>
      <c r="F42" s="475">
        <v>0</v>
      </c>
      <c r="G42" s="476" t="e">
        <f t="shared" ref="G42:G47" si="3">D42/F42</f>
        <v>#DIV/0!</v>
      </c>
      <c r="H42" s="477">
        <v>0</v>
      </c>
      <c r="I42" s="478" t="e">
        <f>G42-H42</f>
        <v>#DIV/0!</v>
      </c>
    </row>
    <row r="43" spans="1:9">
      <c r="A43" s="319">
        <v>21</v>
      </c>
      <c r="B43" s="326" t="s">
        <v>286</v>
      </c>
      <c r="C43" s="475">
        <v>0</v>
      </c>
      <c r="D43" s="475">
        <v>0</v>
      </c>
      <c r="E43" s="475">
        <v>0</v>
      </c>
      <c r="F43" s="475">
        <v>0</v>
      </c>
      <c r="G43" s="476" t="e">
        <f t="shared" si="3"/>
        <v>#DIV/0!</v>
      </c>
      <c r="H43" s="477">
        <v>0</v>
      </c>
      <c r="I43" s="478" t="e">
        <f t="shared" ref="I43:I47" si="4">G43-H43</f>
        <v>#DIV/0!</v>
      </c>
    </row>
    <row r="44" spans="1:9">
      <c r="A44" s="319">
        <v>22</v>
      </c>
      <c r="B44" s="326" t="s">
        <v>287</v>
      </c>
      <c r="C44" s="475">
        <v>0</v>
      </c>
      <c r="D44" s="475">
        <v>0</v>
      </c>
      <c r="E44" s="475">
        <v>0</v>
      </c>
      <c r="F44" s="475">
        <v>0</v>
      </c>
      <c r="G44" s="476" t="e">
        <f t="shared" si="3"/>
        <v>#DIV/0!</v>
      </c>
      <c r="H44" s="477">
        <v>0</v>
      </c>
      <c r="I44" s="478" t="e">
        <f t="shared" si="4"/>
        <v>#DIV/0!</v>
      </c>
    </row>
    <row r="45" spans="1:9">
      <c r="A45" s="319">
        <v>23</v>
      </c>
      <c r="B45" s="326" t="s">
        <v>288</v>
      </c>
      <c r="C45" s="475">
        <v>0</v>
      </c>
      <c r="D45" s="475">
        <v>0</v>
      </c>
      <c r="E45" s="475">
        <v>0</v>
      </c>
      <c r="F45" s="475">
        <v>0</v>
      </c>
      <c r="G45" s="476" t="e">
        <f t="shared" si="3"/>
        <v>#DIV/0!</v>
      </c>
      <c r="H45" s="477">
        <v>0</v>
      </c>
      <c r="I45" s="478" t="e">
        <f t="shared" si="4"/>
        <v>#DIV/0!</v>
      </c>
    </row>
    <row r="46" spans="1:9">
      <c r="A46" s="319">
        <v>24</v>
      </c>
      <c r="B46" s="326" t="s">
        <v>289</v>
      </c>
      <c r="C46" s="475">
        <v>0</v>
      </c>
      <c r="D46" s="475">
        <v>0</v>
      </c>
      <c r="E46" s="475">
        <v>0</v>
      </c>
      <c r="F46" s="475">
        <v>0</v>
      </c>
      <c r="G46" s="476" t="e">
        <f t="shared" si="3"/>
        <v>#DIV/0!</v>
      </c>
      <c r="H46" s="477">
        <v>0</v>
      </c>
      <c r="I46" s="478" t="e">
        <f t="shared" si="4"/>
        <v>#DIV/0!</v>
      </c>
    </row>
    <row r="47" spans="1:9">
      <c r="A47" s="319">
        <v>25</v>
      </c>
      <c r="B47" s="326" t="s">
        <v>16</v>
      </c>
      <c r="C47" s="475">
        <v>0</v>
      </c>
      <c r="D47" s="475">
        <v>0</v>
      </c>
      <c r="E47" s="475">
        <v>0</v>
      </c>
      <c r="F47" s="475">
        <v>0</v>
      </c>
      <c r="G47" s="476" t="e">
        <f t="shared" si="3"/>
        <v>#DIV/0!</v>
      </c>
      <c r="H47" s="477">
        <v>0</v>
      </c>
      <c r="I47" s="478" t="e">
        <f t="shared" si="4"/>
        <v>#DIV/0!</v>
      </c>
    </row>
    <row r="48" spans="1:9">
      <c r="A48" s="319">
        <v>26</v>
      </c>
      <c r="B48" s="200" t="s">
        <v>561</v>
      </c>
      <c r="C48" s="200"/>
      <c r="D48" s="479">
        <f>SUM(D42:D47)</f>
        <v>0</v>
      </c>
      <c r="E48" s="200"/>
      <c r="F48" s="200"/>
      <c r="G48" s="479" t="e">
        <f>SUM(G42:G47)</f>
        <v>#DIV/0!</v>
      </c>
      <c r="H48" s="480">
        <f>SUM(H42:H47)</f>
        <v>0</v>
      </c>
      <c r="I48" s="480" t="e">
        <f>SUM(I42:I47)</f>
        <v>#DIV/0!</v>
      </c>
    </row>
    <row r="49" spans="1:9">
      <c r="A49" s="319">
        <v>27</v>
      </c>
    </row>
    <row r="50" spans="1:9">
      <c r="A50" s="319">
        <v>28</v>
      </c>
      <c r="B50" s="281" t="s">
        <v>823</v>
      </c>
      <c r="C50" s="281"/>
      <c r="D50" s="281"/>
      <c r="E50" s="281"/>
      <c r="F50" s="281"/>
      <c r="G50" s="281"/>
      <c r="H50" s="281"/>
      <c r="I50" s="281"/>
    </row>
    <row r="51" spans="1:9">
      <c r="A51" s="319">
        <v>29</v>
      </c>
      <c r="B51" s="281" t="s">
        <v>824</v>
      </c>
      <c r="C51" s="475">
        <v>0</v>
      </c>
      <c r="D51" s="475">
        <v>0</v>
      </c>
      <c r="E51" s="475">
        <v>0</v>
      </c>
      <c r="F51" s="481" t="s">
        <v>368</v>
      </c>
      <c r="G51" s="481">
        <f>D51</f>
        <v>0</v>
      </c>
      <c r="H51" s="481" t="s">
        <v>368</v>
      </c>
      <c r="I51" s="482" t="s">
        <v>368</v>
      </c>
    </row>
    <row r="52" spans="1:9">
      <c r="A52" s="319">
        <v>30</v>
      </c>
      <c r="B52" s="281" t="s">
        <v>825</v>
      </c>
      <c r="C52" s="475">
        <v>0</v>
      </c>
      <c r="D52" s="475">
        <v>0</v>
      </c>
      <c r="E52" s="475">
        <v>0</v>
      </c>
      <c r="F52" s="481" t="s">
        <v>368</v>
      </c>
      <c r="G52" s="481">
        <f>D52</f>
        <v>0</v>
      </c>
      <c r="H52" s="481" t="s">
        <v>368</v>
      </c>
      <c r="I52" s="482" t="s">
        <v>368</v>
      </c>
    </row>
    <row r="53" spans="1:9">
      <c r="A53" s="319">
        <v>31</v>
      </c>
      <c r="B53" s="281" t="s">
        <v>826</v>
      </c>
      <c r="C53" s="475">
        <v>0</v>
      </c>
      <c r="D53" s="475">
        <v>0</v>
      </c>
      <c r="E53" s="475">
        <v>0</v>
      </c>
      <c r="F53" s="481" t="s">
        <v>368</v>
      </c>
      <c r="G53" s="481">
        <f>D53</f>
        <v>0</v>
      </c>
      <c r="H53" s="481" t="s">
        <v>368</v>
      </c>
      <c r="I53" s="482" t="s">
        <v>368</v>
      </c>
    </row>
    <row r="54" spans="1:9">
      <c r="A54" s="319">
        <v>32</v>
      </c>
      <c r="B54" s="483" t="s">
        <v>827</v>
      </c>
      <c r="C54" s="484">
        <v>0</v>
      </c>
      <c r="D54" s="484">
        <v>0</v>
      </c>
      <c r="E54" s="484">
        <v>0</v>
      </c>
      <c r="F54" s="485" t="s">
        <v>368</v>
      </c>
      <c r="G54" s="485">
        <f>D54</f>
        <v>0</v>
      </c>
      <c r="H54" s="485" t="s">
        <v>368</v>
      </c>
      <c r="I54" s="486" t="s">
        <v>368</v>
      </c>
    </row>
    <row r="55" spans="1:9">
      <c r="A55" s="319">
        <v>33</v>
      </c>
      <c r="B55" s="326" t="s">
        <v>290</v>
      </c>
      <c r="D55" s="476">
        <f>D48+SUM(D51:D54)</f>
        <v>0</v>
      </c>
      <c r="G55" s="476" t="e">
        <f>G48+SUM(G51:G54)</f>
        <v>#DIV/0!</v>
      </c>
      <c r="H55" s="478">
        <f>H48+SUM(H51:H54)</f>
        <v>0</v>
      </c>
      <c r="I55" s="478" t="e">
        <f>I48+SUM(I51:I54)</f>
        <v>#DIV/0!</v>
      </c>
    </row>
    <row r="56" spans="1:9">
      <c r="A56" s="319">
        <v>34</v>
      </c>
      <c r="B56" s="326" t="s">
        <v>291</v>
      </c>
      <c r="G56" s="345">
        <f>E37</f>
        <v>0</v>
      </c>
    </row>
    <row r="57" spans="1:9">
      <c r="A57" s="319">
        <v>35</v>
      </c>
      <c r="B57" s="326" t="s">
        <v>292</v>
      </c>
      <c r="G57" s="223" t="e">
        <f>G55/G56</f>
        <v>#DIV/0!</v>
      </c>
    </row>
    <row r="58" spans="1:9">
      <c r="A58" s="319">
        <v>36</v>
      </c>
      <c r="B58" s="326" t="s">
        <v>293</v>
      </c>
      <c r="E58" s="487">
        <v>2.3640999999999999E-2</v>
      </c>
    </row>
    <row r="59" spans="1:9">
      <c r="A59" s="319"/>
    </row>
    <row r="60" spans="1:9">
      <c r="A60" s="319" t="s">
        <v>21</v>
      </c>
    </row>
    <row r="61" spans="1:9" ht="28.5" customHeight="1">
      <c r="A61" s="319" t="s">
        <v>419</v>
      </c>
      <c r="B61" s="670" t="s">
        <v>294</v>
      </c>
      <c r="C61" s="670"/>
      <c r="D61" s="670"/>
      <c r="E61" s="670"/>
      <c r="F61" s="670"/>
      <c r="G61" s="670"/>
      <c r="H61" s="670"/>
      <c r="I61" s="670"/>
    </row>
    <row r="62" spans="1:9">
      <c r="B62" s="326" t="s">
        <v>295</v>
      </c>
      <c r="C62" s="488">
        <v>3.6410000000000001E-3</v>
      </c>
    </row>
    <row r="63" spans="1:9">
      <c r="B63" s="326" t="s">
        <v>296</v>
      </c>
      <c r="C63" s="488">
        <v>0.02</v>
      </c>
    </row>
    <row r="64" spans="1:9">
      <c r="B64" s="118" t="s">
        <v>386</v>
      </c>
      <c r="C64" s="489">
        <f>C62+C63</f>
        <v>2.3641000000000002E-2</v>
      </c>
      <c r="D64" s="118"/>
    </row>
    <row r="65" spans="2:4">
      <c r="B65" s="118"/>
      <c r="C65" s="490"/>
      <c r="D65" s="118"/>
    </row>
    <row r="71" spans="2:4" ht="9.75" customHeight="1"/>
    <row r="72" spans="2:4" ht="9.75" customHeight="1"/>
    <row r="73" spans="2:4" ht="9.75" customHeight="1"/>
    <row r="74" spans="2:4" ht="9.75" customHeight="1"/>
    <row r="75" spans="2:4" ht="9.75" customHeight="1"/>
    <row r="76" spans="2:4" ht="9.75" customHeight="1"/>
    <row r="77" spans="2:4" ht="9.75" customHeight="1"/>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53" orientation="landscape" horizontalDpi="1200" verticalDpi="1200" r:id="rId1"/>
  <rowBreaks count="1" manualBreakCount="1">
    <brk id="64" max="9" man="1"/>
  </rowBreaks>
  <colBreaks count="1" manualBreakCount="1">
    <brk id="9" max="6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10" zoomScaleSheetLayoutView="100" workbookViewId="0"/>
  </sheetViews>
  <sheetFormatPr defaultRowHeight="12"/>
  <cols>
    <col min="1" max="1" width="6.83203125" style="1" customWidth="1"/>
    <col min="2" max="2" width="29.1640625" style="1" customWidth="1"/>
    <col min="3" max="3" width="18" style="1" customWidth="1"/>
    <col min="4" max="4" width="17" style="1" customWidth="1"/>
    <col min="5" max="5" width="31.1640625" style="1" customWidth="1"/>
    <col min="6" max="6" width="18.33203125" style="1" customWidth="1"/>
    <col min="7" max="7" width="22.83203125" style="1" customWidth="1"/>
    <col min="8" max="16384" width="9.33203125" style="120"/>
  </cols>
  <sheetData>
    <row r="1" spans="1:10">
      <c r="A1" s="123"/>
      <c r="B1" s="123"/>
      <c r="G1" s="38" t="s">
        <v>67</v>
      </c>
      <c r="J1" s="121"/>
    </row>
    <row r="2" spans="1:10">
      <c r="A2" s="123"/>
      <c r="B2" s="123"/>
      <c r="G2" s="122" t="s">
        <v>822</v>
      </c>
      <c r="J2" s="121"/>
    </row>
    <row r="3" spans="1:10">
      <c r="A3" s="655" t="s">
        <v>308</v>
      </c>
      <c r="B3" s="655"/>
      <c r="C3" s="655"/>
      <c r="D3" s="655"/>
      <c r="E3" s="655"/>
      <c r="F3" s="655"/>
      <c r="G3" s="655"/>
    </row>
    <row r="4" spans="1:10">
      <c r="A4" s="655" t="s">
        <v>309</v>
      </c>
      <c r="B4" s="655"/>
      <c r="C4" s="655"/>
      <c r="D4" s="655"/>
      <c r="E4" s="655"/>
      <c r="F4" s="655"/>
      <c r="G4" s="655"/>
    </row>
    <row r="5" spans="1:10">
      <c r="A5" s="656" t="s">
        <v>738</v>
      </c>
      <c r="B5" s="657"/>
      <c r="C5" s="657"/>
      <c r="D5" s="657"/>
      <c r="E5" s="657"/>
      <c r="F5" s="657"/>
      <c r="G5" s="657"/>
    </row>
    <row r="8" spans="1:10" ht="39" customHeight="1">
      <c r="A8" s="671" t="s">
        <v>465</v>
      </c>
      <c r="B8" s="671"/>
      <c r="C8" s="671"/>
      <c r="D8" s="671"/>
      <c r="E8" s="671"/>
      <c r="F8" s="671"/>
      <c r="G8" s="671"/>
    </row>
    <row r="9" spans="1:10">
      <c r="A9" s="692" t="s">
        <v>310</v>
      </c>
      <c r="B9" s="692"/>
      <c r="C9" s="692"/>
      <c r="D9" s="692"/>
      <c r="E9" s="692"/>
      <c r="F9" s="692"/>
      <c r="G9" s="692"/>
    </row>
    <row r="10" spans="1:10" ht="28.5" customHeight="1">
      <c r="A10" s="670" t="s">
        <v>242</v>
      </c>
      <c r="B10" s="670"/>
      <c r="C10" s="670"/>
      <c r="D10" s="670"/>
      <c r="E10" s="670"/>
      <c r="F10" s="670"/>
      <c r="G10" s="670"/>
    </row>
    <row r="12" spans="1:10">
      <c r="A12" s="21" t="s">
        <v>394</v>
      </c>
    </row>
    <row r="13" spans="1:10">
      <c r="A13" s="21"/>
      <c r="F13" s="21" t="s">
        <v>418</v>
      </c>
    </row>
    <row r="14" spans="1:10">
      <c r="A14" s="21">
        <v>1</v>
      </c>
      <c r="B14" s="44" t="s">
        <v>1</v>
      </c>
      <c r="D14" s="284"/>
      <c r="F14" s="285">
        <v>0</v>
      </c>
    </row>
    <row r="15" spans="1:10">
      <c r="A15" s="21">
        <v>2</v>
      </c>
      <c r="B15" s="44" t="s">
        <v>304</v>
      </c>
      <c r="F15" s="285">
        <v>0</v>
      </c>
    </row>
    <row r="16" spans="1:10">
      <c r="A16" s="21">
        <v>3</v>
      </c>
      <c r="B16" s="1" t="s">
        <v>305</v>
      </c>
      <c r="F16" s="286">
        <f>F14+F15</f>
        <v>0</v>
      </c>
    </row>
    <row r="17" spans="1:6">
      <c r="A17" s="21"/>
    </row>
    <row r="18" spans="1:6">
      <c r="A18" s="21"/>
    </row>
    <row r="19" spans="1:6">
      <c r="A19" s="21"/>
      <c r="B19" s="1" t="s">
        <v>306</v>
      </c>
    </row>
    <row r="20" spans="1:6">
      <c r="A20" s="21"/>
      <c r="C20" s="1" t="s">
        <v>275</v>
      </c>
      <c r="F20" s="84" t="s">
        <v>54</v>
      </c>
    </row>
    <row r="21" spans="1:6">
      <c r="A21" s="21"/>
      <c r="C21" s="23" t="s">
        <v>123</v>
      </c>
      <c r="F21" s="23" t="s">
        <v>125</v>
      </c>
    </row>
    <row r="22" spans="1:6">
      <c r="A22" s="21">
        <v>4</v>
      </c>
      <c r="B22" s="1" t="s">
        <v>139</v>
      </c>
      <c r="F22" s="287">
        <v>0</v>
      </c>
    </row>
    <row r="23" spans="1:6">
      <c r="A23" s="21">
        <v>5</v>
      </c>
      <c r="B23" s="1" t="s">
        <v>140</v>
      </c>
      <c r="F23" s="287">
        <v>0</v>
      </c>
    </row>
    <row r="24" spans="1:6">
      <c r="A24" s="21">
        <v>6</v>
      </c>
      <c r="B24" s="1" t="s">
        <v>141</v>
      </c>
      <c r="F24" s="287">
        <v>0</v>
      </c>
    </row>
    <row r="25" spans="1:6">
      <c r="A25" s="21">
        <v>7</v>
      </c>
      <c r="B25" s="1" t="s">
        <v>142</v>
      </c>
      <c r="F25" s="287">
        <v>0</v>
      </c>
    </row>
    <row r="26" spans="1:6">
      <c r="A26" s="21">
        <v>8</v>
      </c>
      <c r="B26" s="1" t="s">
        <v>143</v>
      </c>
      <c r="F26" s="287">
        <v>0</v>
      </c>
    </row>
    <row r="27" spans="1:6">
      <c r="A27" s="21">
        <v>9</v>
      </c>
      <c r="B27" s="1" t="s">
        <v>144</v>
      </c>
      <c r="F27" s="287">
        <v>0</v>
      </c>
    </row>
    <row r="28" spans="1:6">
      <c r="A28" s="21">
        <v>10</v>
      </c>
      <c r="B28" s="1" t="s">
        <v>145</v>
      </c>
      <c r="F28" s="287">
        <v>0</v>
      </c>
    </row>
    <row r="29" spans="1:6">
      <c r="A29" s="21">
        <v>11</v>
      </c>
      <c r="B29" s="1" t="s">
        <v>146</v>
      </c>
      <c r="F29" s="287">
        <v>0</v>
      </c>
    </row>
    <row r="30" spans="1:6">
      <c r="A30" s="21">
        <v>12</v>
      </c>
      <c r="B30" s="1" t="s">
        <v>147</v>
      </c>
      <c r="F30" s="287">
        <v>0</v>
      </c>
    </row>
    <row r="31" spans="1:6">
      <c r="A31" s="21">
        <v>13</v>
      </c>
      <c r="B31" s="1" t="s">
        <v>148</v>
      </c>
      <c r="F31" s="287">
        <v>0</v>
      </c>
    </row>
    <row r="32" spans="1:6">
      <c r="A32" s="21">
        <v>14</v>
      </c>
      <c r="B32" s="1" t="s">
        <v>149</v>
      </c>
      <c r="F32" s="287">
        <v>0</v>
      </c>
    </row>
    <row r="33" spans="1:7">
      <c r="A33" s="21">
        <v>15</v>
      </c>
      <c r="B33" s="1" t="s">
        <v>150</v>
      </c>
      <c r="F33" s="287">
        <v>0</v>
      </c>
    </row>
    <row r="34" spans="1:7">
      <c r="A34" s="21">
        <v>16</v>
      </c>
      <c r="B34" s="1" t="s">
        <v>151</v>
      </c>
      <c r="F34" s="287">
        <v>0</v>
      </c>
    </row>
    <row r="35" spans="1:7">
      <c r="A35" s="21">
        <v>17</v>
      </c>
      <c r="D35" s="1" t="s">
        <v>152</v>
      </c>
      <c r="F35" s="288">
        <f>AVERAGE(F22:F34)</f>
        <v>0</v>
      </c>
    </row>
    <row r="36" spans="1:7">
      <c r="A36" s="21"/>
      <c r="F36" s="118"/>
    </row>
    <row r="37" spans="1:7">
      <c r="A37" s="21">
        <v>18</v>
      </c>
      <c r="B37" s="1" t="s">
        <v>307</v>
      </c>
      <c r="F37" s="289" t="e">
        <f>F16/F35</f>
        <v>#DIV/0!</v>
      </c>
    </row>
    <row r="38" spans="1:7">
      <c r="A38" s="21"/>
      <c r="F38" s="118"/>
    </row>
    <row r="39" spans="1:7">
      <c r="A39" s="84" t="s">
        <v>21</v>
      </c>
      <c r="G39" s="18"/>
    </row>
    <row r="40" spans="1:7" ht="30" customHeight="1">
      <c r="A40" s="21" t="s">
        <v>419</v>
      </c>
      <c r="B40" s="670" t="s">
        <v>546</v>
      </c>
      <c r="C40" s="670"/>
      <c r="D40" s="670"/>
      <c r="E40" s="670"/>
      <c r="F40" s="670"/>
      <c r="G40" s="670"/>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93"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00" zoomScaleSheetLayoutView="100" workbookViewId="0"/>
  </sheetViews>
  <sheetFormatPr defaultColWidth="9.33203125" defaultRowHeight="12"/>
  <cols>
    <col min="1" max="1" width="6.83203125" style="326" customWidth="1"/>
    <col min="2" max="2" width="5.83203125" style="326" customWidth="1"/>
    <col min="3" max="3" width="35.83203125" style="326" customWidth="1"/>
    <col min="4" max="4" width="11.83203125" style="326" customWidth="1"/>
    <col min="5" max="5" width="16.83203125" style="326" customWidth="1"/>
    <col min="6" max="6" width="14.33203125" style="326" customWidth="1"/>
    <col min="7" max="7" width="25.83203125" style="326" customWidth="1"/>
    <col min="8" max="16384" width="9.33203125" style="326"/>
  </cols>
  <sheetData>
    <row r="1" spans="1:7">
      <c r="C1" s="123"/>
      <c r="G1" s="333" t="s">
        <v>67</v>
      </c>
    </row>
    <row r="2" spans="1:7">
      <c r="C2" s="123"/>
      <c r="G2" s="122" t="s">
        <v>822</v>
      </c>
    </row>
    <row r="3" spans="1:7">
      <c r="B3" s="655" t="s">
        <v>311</v>
      </c>
      <c r="C3" s="655"/>
      <c r="D3" s="655"/>
      <c r="E3" s="655"/>
      <c r="F3" s="655"/>
      <c r="G3" s="655"/>
    </row>
    <row r="4" spans="1:7">
      <c r="B4" s="655" t="s">
        <v>312</v>
      </c>
      <c r="C4" s="655"/>
      <c r="D4" s="655"/>
      <c r="E4" s="655"/>
      <c r="F4" s="655"/>
      <c r="G4" s="655"/>
    </row>
    <row r="5" spans="1:7">
      <c r="B5" s="656" t="s">
        <v>738</v>
      </c>
      <c r="C5" s="656"/>
      <c r="D5" s="656"/>
      <c r="E5" s="656"/>
      <c r="F5" s="656"/>
      <c r="G5" s="656"/>
    </row>
    <row r="7" spans="1:7">
      <c r="F7" s="322"/>
    </row>
    <row r="9" spans="1:7">
      <c r="B9" s="680" t="s">
        <v>313</v>
      </c>
      <c r="C9" s="680"/>
      <c r="D9" s="680"/>
      <c r="E9" s="680"/>
      <c r="F9" s="680"/>
      <c r="G9" s="680"/>
    </row>
    <row r="10" spans="1:7">
      <c r="B10" s="324"/>
      <c r="C10" s="324"/>
      <c r="D10" s="324"/>
      <c r="E10" s="324"/>
      <c r="F10" s="324"/>
      <c r="G10" s="324"/>
    </row>
    <row r="11" spans="1:7" ht="24">
      <c r="G11" s="183" t="s">
        <v>104</v>
      </c>
    </row>
    <row r="12" spans="1:7">
      <c r="D12" s="183"/>
      <c r="E12" s="183"/>
      <c r="F12" s="183"/>
      <c r="G12" s="179" t="s">
        <v>105</v>
      </c>
    </row>
    <row r="13" spans="1:7">
      <c r="A13" s="319" t="s">
        <v>394</v>
      </c>
      <c r="B13" s="326" t="s">
        <v>98</v>
      </c>
      <c r="D13" s="183"/>
      <c r="E13" s="183"/>
      <c r="F13" s="183"/>
      <c r="G13" s="183"/>
    </row>
    <row r="14" spans="1:7">
      <c r="D14" s="183"/>
      <c r="E14" s="183"/>
      <c r="F14" s="183"/>
      <c r="G14" s="183"/>
    </row>
    <row r="15" spans="1:7">
      <c r="A15" s="319">
        <v>1</v>
      </c>
      <c r="B15" s="491">
        <v>301</v>
      </c>
      <c r="C15" s="326" t="s">
        <v>99</v>
      </c>
      <c r="D15" s="183"/>
      <c r="E15" s="183"/>
      <c r="F15" s="183"/>
      <c r="G15" s="492" t="s">
        <v>466</v>
      </c>
    </row>
    <row r="16" spans="1:7">
      <c r="A16" s="319">
        <v>2</v>
      </c>
      <c r="B16" s="491">
        <v>302</v>
      </c>
      <c r="C16" s="326" t="s">
        <v>100</v>
      </c>
      <c r="D16" s="123"/>
      <c r="E16" s="123"/>
      <c r="F16" s="123"/>
      <c r="G16" s="493" t="s">
        <v>466</v>
      </c>
    </row>
    <row r="17" spans="1:7">
      <c r="A17" s="319">
        <v>3</v>
      </c>
      <c r="B17" s="491">
        <v>303</v>
      </c>
      <c r="C17" s="343" t="s">
        <v>538</v>
      </c>
      <c r="D17" s="123"/>
      <c r="E17" s="123"/>
      <c r="F17" s="123"/>
      <c r="G17" s="493" t="s">
        <v>467</v>
      </c>
    </row>
    <row r="18" spans="1:7">
      <c r="A18" s="37" t="s">
        <v>9</v>
      </c>
      <c r="B18" s="35">
        <v>303.10000000000002</v>
      </c>
      <c r="C18" s="321" t="s">
        <v>759</v>
      </c>
      <c r="D18" s="494"/>
      <c r="E18" s="494"/>
      <c r="F18" s="494"/>
      <c r="G18" s="495" t="s">
        <v>156</v>
      </c>
    </row>
    <row r="19" spans="1:7">
      <c r="A19" s="35"/>
      <c r="B19" s="496"/>
      <c r="C19" s="496"/>
      <c r="D19" s="497"/>
      <c r="E19" s="497"/>
      <c r="F19" s="497"/>
      <c r="G19" s="498"/>
    </row>
    <row r="20" spans="1:7">
      <c r="A20" s="35"/>
      <c r="B20" s="496" t="s">
        <v>540</v>
      </c>
      <c r="C20" s="499"/>
      <c r="D20" s="497"/>
      <c r="E20" s="497"/>
      <c r="F20" s="497"/>
      <c r="G20" s="498"/>
    </row>
    <row r="21" spans="1:7">
      <c r="A21" s="35"/>
      <c r="B21" s="35"/>
      <c r="C21" s="35"/>
      <c r="D21" s="497"/>
      <c r="E21" s="497"/>
      <c r="F21" s="497"/>
      <c r="G21" s="500"/>
    </row>
    <row r="22" spans="1:7">
      <c r="A22" s="37">
        <v>4</v>
      </c>
      <c r="B22" s="496">
        <v>350.2</v>
      </c>
      <c r="C22" s="35" t="s">
        <v>537</v>
      </c>
      <c r="D22" s="497"/>
      <c r="E22" s="497"/>
      <c r="F22" s="497"/>
      <c r="G22" s="495" t="s">
        <v>468</v>
      </c>
    </row>
    <row r="23" spans="1:7">
      <c r="A23" s="37">
        <v>5</v>
      </c>
      <c r="B23" s="496">
        <v>352</v>
      </c>
      <c r="C23" s="35" t="s">
        <v>315</v>
      </c>
      <c r="D23" s="497"/>
      <c r="E23" s="497"/>
      <c r="F23" s="497"/>
      <c r="G23" s="495" t="s">
        <v>469</v>
      </c>
    </row>
    <row r="24" spans="1:7">
      <c r="A24" s="37">
        <v>6</v>
      </c>
      <c r="B24" s="496">
        <v>353</v>
      </c>
      <c r="C24" s="35" t="s">
        <v>316</v>
      </c>
      <c r="D24" s="497"/>
      <c r="E24" s="497"/>
      <c r="F24" s="497"/>
      <c r="G24" s="495" t="s">
        <v>470</v>
      </c>
    </row>
    <row r="25" spans="1:7">
      <c r="A25" s="37">
        <v>7</v>
      </c>
      <c r="B25" s="496">
        <v>354</v>
      </c>
      <c r="C25" s="35" t="s">
        <v>317</v>
      </c>
      <c r="D25" s="497"/>
      <c r="E25" s="497"/>
      <c r="F25" s="497"/>
      <c r="G25" s="495" t="s">
        <v>471</v>
      </c>
    </row>
    <row r="26" spans="1:7">
      <c r="A26" s="37">
        <v>8</v>
      </c>
      <c r="B26" s="496">
        <v>355</v>
      </c>
      <c r="C26" s="35" t="s">
        <v>318</v>
      </c>
      <c r="D26" s="497"/>
      <c r="E26" s="497"/>
      <c r="F26" s="497"/>
      <c r="G26" s="495" t="s">
        <v>472</v>
      </c>
    </row>
    <row r="27" spans="1:7">
      <c r="A27" s="37">
        <v>9</v>
      </c>
      <c r="B27" s="496">
        <v>356</v>
      </c>
      <c r="C27" s="35" t="s">
        <v>101</v>
      </c>
      <c r="D27" s="497"/>
      <c r="E27" s="497"/>
      <c r="F27" s="497"/>
      <c r="G27" s="495" t="s">
        <v>473</v>
      </c>
    </row>
    <row r="28" spans="1:7">
      <c r="A28" s="37">
        <v>10</v>
      </c>
      <c r="B28" s="496">
        <v>357</v>
      </c>
      <c r="C28" s="35" t="s">
        <v>319</v>
      </c>
      <c r="D28" s="497"/>
      <c r="E28" s="497"/>
      <c r="F28" s="497"/>
      <c r="G28" s="495" t="s">
        <v>342</v>
      </c>
    </row>
    <row r="29" spans="1:7">
      <c r="A29" s="37">
        <v>11</v>
      </c>
      <c r="B29" s="496">
        <v>358</v>
      </c>
      <c r="C29" s="35" t="s">
        <v>320</v>
      </c>
      <c r="D29" s="497"/>
      <c r="E29" s="497"/>
      <c r="F29" s="497"/>
      <c r="G29" s="495" t="s">
        <v>473</v>
      </c>
    </row>
    <row r="30" spans="1:7">
      <c r="A30" s="37">
        <v>12</v>
      </c>
      <c r="B30" s="496">
        <v>359</v>
      </c>
      <c r="C30" s="35" t="s">
        <v>102</v>
      </c>
      <c r="D30" s="497"/>
      <c r="E30" s="497"/>
      <c r="F30" s="497"/>
      <c r="G30" s="495" t="s">
        <v>468</v>
      </c>
    </row>
    <row r="31" spans="1:7">
      <c r="A31" s="35"/>
      <c r="B31" s="35"/>
      <c r="C31" s="35"/>
      <c r="D31" s="497"/>
      <c r="E31" s="497"/>
      <c r="F31" s="497"/>
      <c r="G31" s="500"/>
    </row>
    <row r="32" spans="1:7">
      <c r="A32" s="35"/>
      <c r="B32" s="35" t="s">
        <v>314</v>
      </c>
      <c r="C32" s="35"/>
      <c r="D32" s="497"/>
      <c r="E32" s="497"/>
      <c r="F32" s="497"/>
      <c r="G32" s="500"/>
    </row>
    <row r="33" spans="1:7">
      <c r="A33" s="35"/>
      <c r="B33" s="35"/>
      <c r="C33" s="35"/>
      <c r="D33" s="497"/>
      <c r="E33" s="497"/>
      <c r="F33" s="497"/>
      <c r="G33" s="500"/>
    </row>
    <row r="34" spans="1:7">
      <c r="A34" s="37">
        <v>13</v>
      </c>
      <c r="B34" s="496">
        <v>391</v>
      </c>
      <c r="C34" s="35" t="s">
        <v>321</v>
      </c>
      <c r="D34" s="497"/>
      <c r="E34" s="497"/>
      <c r="F34" s="497"/>
      <c r="G34" s="495" t="s">
        <v>474</v>
      </c>
    </row>
    <row r="35" spans="1:7">
      <c r="A35" s="37">
        <v>14</v>
      </c>
      <c r="B35" s="496">
        <v>391.1</v>
      </c>
      <c r="C35" s="35" t="s">
        <v>103</v>
      </c>
      <c r="D35" s="497"/>
      <c r="E35" s="497"/>
      <c r="F35" s="497"/>
      <c r="G35" s="495" t="s">
        <v>474</v>
      </c>
    </row>
    <row r="36" spans="1:7">
      <c r="A36" s="37">
        <v>15</v>
      </c>
      <c r="B36" s="496">
        <v>392</v>
      </c>
      <c r="C36" s="35" t="s">
        <v>322</v>
      </c>
      <c r="D36" s="497"/>
      <c r="E36" s="497"/>
      <c r="F36" s="497"/>
      <c r="G36" s="495" t="s">
        <v>475</v>
      </c>
    </row>
    <row r="37" spans="1:7">
      <c r="A37" s="37">
        <v>16</v>
      </c>
      <c r="B37" s="496">
        <v>393</v>
      </c>
      <c r="C37" s="35" t="s">
        <v>323</v>
      </c>
      <c r="D37" s="497"/>
      <c r="E37" s="497"/>
      <c r="F37" s="497"/>
      <c r="G37" s="495" t="s">
        <v>474</v>
      </c>
    </row>
    <row r="38" spans="1:7">
      <c r="A38" s="37">
        <v>17</v>
      </c>
      <c r="B38" s="496">
        <v>397</v>
      </c>
      <c r="C38" s="35" t="s">
        <v>324</v>
      </c>
      <c r="D38" s="497"/>
      <c r="E38" s="497"/>
      <c r="F38" s="497"/>
      <c r="G38" s="495" t="s">
        <v>476</v>
      </c>
    </row>
    <row r="39" spans="1:7">
      <c r="A39" s="35"/>
      <c r="B39" s="35"/>
      <c r="C39" s="35"/>
      <c r="D39" s="497"/>
      <c r="E39" s="497"/>
      <c r="F39" s="497"/>
      <c r="G39" s="501"/>
    </row>
    <row r="40" spans="1:7" ht="9.9499999999999993" customHeight="1">
      <c r="A40" s="35"/>
      <c r="B40" s="35"/>
      <c r="C40" s="35"/>
      <c r="D40" s="497"/>
      <c r="E40" s="497"/>
      <c r="F40" s="497"/>
      <c r="G40" s="497"/>
    </row>
    <row r="41" spans="1:7" ht="9.9499999999999993" customHeight="1">
      <c r="A41" s="35"/>
      <c r="B41" s="502" t="s">
        <v>21</v>
      </c>
      <c r="C41" s="35"/>
      <c r="D41" s="497"/>
      <c r="E41" s="497"/>
      <c r="F41" s="497"/>
      <c r="G41" s="497"/>
    </row>
    <row r="42" spans="1:7" ht="39" customHeight="1">
      <c r="A42" s="35"/>
      <c r="B42" s="37" t="s">
        <v>419</v>
      </c>
      <c r="C42" s="693" t="s">
        <v>761</v>
      </c>
      <c r="D42" s="694"/>
      <c r="E42" s="694"/>
      <c r="F42" s="694"/>
      <c r="G42" s="694"/>
    </row>
    <row r="43" spans="1:7">
      <c r="A43" s="35"/>
      <c r="B43" s="37" t="s">
        <v>431</v>
      </c>
      <c r="C43" s="499" t="s">
        <v>325</v>
      </c>
      <c r="D43" s="35"/>
      <c r="E43" s="35"/>
      <c r="F43" s="35"/>
      <c r="G43" s="35"/>
    </row>
    <row r="44" spans="1:7" ht="51" customHeight="1">
      <c r="A44" s="35"/>
      <c r="B44" s="314" t="s">
        <v>434</v>
      </c>
      <c r="C44" s="693" t="s">
        <v>760</v>
      </c>
      <c r="D44" s="693"/>
      <c r="E44" s="693"/>
      <c r="F44" s="693"/>
      <c r="G44" s="693"/>
    </row>
    <row r="45" spans="1:7">
      <c r="A45" s="35"/>
      <c r="B45" s="35"/>
      <c r="C45" s="693"/>
      <c r="D45" s="693"/>
      <c r="E45" s="693"/>
      <c r="F45" s="693"/>
      <c r="G45" s="693"/>
    </row>
    <row r="46" spans="1:7">
      <c r="A46" s="35"/>
      <c r="B46" s="35"/>
      <c r="C46" s="35"/>
      <c r="D46" s="35"/>
      <c r="E46" s="35"/>
      <c r="F46" s="35"/>
      <c r="G46" s="35"/>
    </row>
  </sheetData>
  <mergeCells count="6">
    <mergeCell ref="C44:G45"/>
    <mergeCell ref="B4:G4"/>
    <mergeCell ref="B3:G3"/>
    <mergeCell ref="C42:G42"/>
    <mergeCell ref="B9:G9"/>
    <mergeCell ref="B5:G5"/>
  </mergeCells>
  <phoneticPr fontId="0" type="noConversion"/>
  <printOptions horizontalCentered="1"/>
  <pageMargins left="0.5" right="0.5"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view="pageBreakPreview" zoomScaleNormal="100" zoomScaleSheetLayoutView="100" workbookViewId="0"/>
  </sheetViews>
  <sheetFormatPr defaultColWidth="9.33203125" defaultRowHeight="12"/>
  <cols>
    <col min="1" max="1" width="7.6640625" style="21" customWidth="1"/>
    <col min="2" max="2" width="34.1640625" style="1" customWidth="1"/>
    <col min="3" max="3" width="20" style="1" customWidth="1"/>
    <col min="4" max="4" width="24.83203125" style="1" customWidth="1"/>
    <col min="5" max="5" width="26.1640625" style="1" customWidth="1"/>
    <col min="6" max="6" width="30.5" style="1" customWidth="1"/>
    <col min="7" max="16384" width="9.33203125" style="1"/>
  </cols>
  <sheetData>
    <row r="1" spans="1:6">
      <c r="B1" s="123"/>
      <c r="C1" s="123"/>
      <c r="F1" s="38" t="s">
        <v>67</v>
      </c>
    </row>
    <row r="2" spans="1:6">
      <c r="B2" s="123"/>
      <c r="C2" s="123"/>
      <c r="F2" s="122" t="s">
        <v>822</v>
      </c>
    </row>
    <row r="3" spans="1:6">
      <c r="A3" s="655" t="s">
        <v>85</v>
      </c>
      <c r="B3" s="655"/>
      <c r="C3" s="655"/>
      <c r="D3" s="655"/>
      <c r="E3" s="655"/>
      <c r="F3" s="655"/>
    </row>
    <row r="4" spans="1:6">
      <c r="A4" s="655" t="s">
        <v>326</v>
      </c>
      <c r="B4" s="655"/>
      <c r="C4" s="655"/>
      <c r="D4" s="655"/>
      <c r="E4" s="655"/>
      <c r="F4" s="655"/>
    </row>
    <row r="5" spans="1:6">
      <c r="A5" s="656" t="s">
        <v>738</v>
      </c>
      <c r="B5" s="657"/>
      <c r="C5" s="657"/>
      <c r="D5" s="657"/>
      <c r="E5" s="657"/>
      <c r="F5" s="657"/>
    </row>
    <row r="8" spans="1:6">
      <c r="E8" s="23" t="s">
        <v>123</v>
      </c>
      <c r="F8" s="23" t="s">
        <v>124</v>
      </c>
    </row>
    <row r="9" spans="1:6">
      <c r="F9" s="21" t="s">
        <v>327</v>
      </c>
    </row>
    <row r="10" spans="1:6">
      <c r="F10" s="196"/>
    </row>
    <row r="11" spans="1:6" ht="24">
      <c r="A11" s="290" t="s">
        <v>394</v>
      </c>
      <c r="B11" s="291" t="s">
        <v>328</v>
      </c>
      <c r="C11" s="290"/>
      <c r="D11" s="291" t="s">
        <v>380</v>
      </c>
      <c r="E11" s="290" t="s">
        <v>329</v>
      </c>
      <c r="F11" s="290" t="s">
        <v>330</v>
      </c>
    </row>
    <row r="12" spans="1:6">
      <c r="F12" s="21"/>
    </row>
    <row r="13" spans="1:6">
      <c r="A13" s="21">
        <v>1</v>
      </c>
      <c r="B13" s="1" t="s">
        <v>331</v>
      </c>
      <c r="F13" s="292">
        <v>0</v>
      </c>
    </row>
    <row r="14" spans="1:6">
      <c r="A14" s="21">
        <v>2</v>
      </c>
      <c r="B14" s="1" t="s">
        <v>332</v>
      </c>
      <c r="F14" s="29">
        <v>0</v>
      </c>
    </row>
    <row r="15" spans="1:6">
      <c r="A15" s="21">
        <v>3</v>
      </c>
      <c r="F15" s="21"/>
    </row>
    <row r="16" spans="1:6">
      <c r="A16" s="21">
        <v>4</v>
      </c>
      <c r="B16" s="1" t="s">
        <v>333</v>
      </c>
      <c r="F16" s="185">
        <v>0</v>
      </c>
    </row>
    <row r="17" spans="1:6">
      <c r="A17" s="21">
        <v>5</v>
      </c>
      <c r="B17" s="1" t="s">
        <v>334</v>
      </c>
      <c r="F17" s="185">
        <v>0</v>
      </c>
    </row>
    <row r="18" spans="1:6">
      <c r="A18" s="21">
        <v>6</v>
      </c>
      <c r="F18" s="293"/>
    </row>
    <row r="19" spans="1:6">
      <c r="A19" s="21">
        <v>7</v>
      </c>
      <c r="B19" s="1" t="s">
        <v>335</v>
      </c>
      <c r="D19" s="1" t="s">
        <v>344</v>
      </c>
      <c r="F19" s="161">
        <f>F16+F17</f>
        <v>0</v>
      </c>
    </row>
    <row r="20" spans="1:6">
      <c r="A20" s="21">
        <v>8</v>
      </c>
      <c r="F20" s="294"/>
    </row>
    <row r="21" spans="1:6">
      <c r="A21" s="21">
        <v>9</v>
      </c>
      <c r="B21" s="1" t="s">
        <v>336</v>
      </c>
      <c r="D21" s="1" t="s">
        <v>349</v>
      </c>
      <c r="F21" s="161">
        <f>F14+F19</f>
        <v>0</v>
      </c>
    </row>
    <row r="22" spans="1:6">
      <c r="A22" s="21">
        <v>10</v>
      </c>
      <c r="F22" s="21"/>
    </row>
    <row r="23" spans="1:6">
      <c r="A23" s="21">
        <v>11</v>
      </c>
      <c r="F23" s="21"/>
    </row>
    <row r="24" spans="1:6">
      <c r="A24" s="21">
        <v>12</v>
      </c>
      <c r="B24" s="1" t="s">
        <v>335</v>
      </c>
      <c r="D24" s="1" t="s">
        <v>345</v>
      </c>
      <c r="F24" s="161">
        <f>F19</f>
        <v>0</v>
      </c>
    </row>
    <row r="25" spans="1:6">
      <c r="A25" s="21">
        <v>13</v>
      </c>
      <c r="F25" s="21"/>
    </row>
    <row r="26" spans="1:6">
      <c r="A26" s="21">
        <v>14</v>
      </c>
      <c r="B26" s="1" t="s">
        <v>337</v>
      </c>
      <c r="D26" s="44" t="s">
        <v>346</v>
      </c>
      <c r="F26" s="295">
        <v>0</v>
      </c>
    </row>
    <row r="27" spans="1:6">
      <c r="A27" s="21">
        <v>15</v>
      </c>
      <c r="B27" s="1" t="s">
        <v>338</v>
      </c>
      <c r="D27" s="44" t="s">
        <v>347</v>
      </c>
      <c r="F27" s="296">
        <v>30</v>
      </c>
    </row>
    <row r="28" spans="1:6">
      <c r="A28" s="21">
        <v>16</v>
      </c>
      <c r="B28" s="1" t="s">
        <v>339</v>
      </c>
      <c r="D28" s="1" t="s">
        <v>348</v>
      </c>
      <c r="F28" s="161">
        <f>F24*F26*F27</f>
        <v>0</v>
      </c>
    </row>
    <row r="29" spans="1:6">
      <c r="A29" s="21">
        <v>17</v>
      </c>
      <c r="F29" s="21"/>
    </row>
    <row r="30" spans="1:6">
      <c r="A30" s="21">
        <v>18</v>
      </c>
      <c r="B30" s="18" t="s">
        <v>571</v>
      </c>
      <c r="D30" s="1" t="s">
        <v>350</v>
      </c>
      <c r="F30" s="161">
        <f>F24+F28</f>
        <v>0</v>
      </c>
    </row>
    <row r="31" spans="1:6">
      <c r="F31" s="21"/>
    </row>
    <row r="32" spans="1:6">
      <c r="A32" s="84" t="s">
        <v>21</v>
      </c>
    </row>
    <row r="33" spans="1:6" ht="27.75" customHeight="1">
      <c r="A33" s="21" t="s">
        <v>419</v>
      </c>
      <c r="B33" s="670" t="s">
        <v>340</v>
      </c>
      <c r="C33" s="670"/>
      <c r="D33" s="670"/>
      <c r="E33" s="670"/>
      <c r="F33" s="670"/>
    </row>
    <row r="34" spans="1:6" ht="39" customHeight="1">
      <c r="A34" s="21" t="s">
        <v>431</v>
      </c>
      <c r="B34" s="670" t="s">
        <v>343</v>
      </c>
      <c r="C34" s="670"/>
      <c r="D34" s="670"/>
      <c r="E34" s="670"/>
      <c r="F34" s="670"/>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zoomScaleNormal="100" zoomScaleSheetLayoutView="100" workbookViewId="0"/>
  </sheetViews>
  <sheetFormatPr defaultColWidth="9.33203125" defaultRowHeight="12"/>
  <cols>
    <col min="1" max="1" width="9.5" style="319" customWidth="1"/>
    <col min="2" max="2" width="46.83203125" style="326" customWidth="1"/>
    <col min="3" max="3" width="20" style="326" customWidth="1"/>
    <col min="4" max="4" width="20.83203125" style="326" customWidth="1"/>
    <col min="5" max="5" width="24.33203125" style="326" customWidth="1"/>
    <col min="6" max="6" width="20.83203125" style="326" customWidth="1"/>
    <col min="7" max="16384" width="9.33203125" style="326"/>
  </cols>
  <sheetData>
    <row r="1" spans="1:6">
      <c r="B1" s="123"/>
      <c r="C1" s="123"/>
      <c r="F1" s="333" t="s">
        <v>67</v>
      </c>
    </row>
    <row r="2" spans="1:6">
      <c r="B2" s="123"/>
      <c r="C2" s="123"/>
      <c r="F2" s="122" t="s">
        <v>822</v>
      </c>
    </row>
    <row r="3" spans="1:6">
      <c r="A3" s="655" t="s">
        <v>351</v>
      </c>
      <c r="B3" s="655"/>
      <c r="C3" s="655"/>
      <c r="D3" s="655"/>
      <c r="E3" s="655"/>
      <c r="F3" s="655"/>
    </row>
    <row r="4" spans="1:6">
      <c r="A4" s="655" t="s">
        <v>352</v>
      </c>
      <c r="B4" s="655"/>
      <c r="C4" s="655"/>
      <c r="D4" s="655"/>
      <c r="E4" s="655"/>
      <c r="F4" s="655"/>
    </row>
    <row r="5" spans="1:6">
      <c r="A5" s="656" t="s">
        <v>738</v>
      </c>
      <c r="B5" s="657"/>
      <c r="C5" s="657"/>
      <c r="D5" s="657"/>
      <c r="E5" s="657"/>
      <c r="F5" s="657"/>
    </row>
    <row r="8" spans="1:6">
      <c r="D8" s="319" t="s">
        <v>123</v>
      </c>
      <c r="E8" s="319" t="s">
        <v>124</v>
      </c>
      <c r="F8" s="319" t="s">
        <v>162</v>
      </c>
    </row>
    <row r="9" spans="1:6">
      <c r="A9" s="84" t="s">
        <v>394</v>
      </c>
      <c r="B9" s="326" t="s">
        <v>138</v>
      </c>
      <c r="C9" s="326" t="s">
        <v>380</v>
      </c>
      <c r="D9" s="319" t="s">
        <v>400</v>
      </c>
      <c r="E9" s="319" t="s">
        <v>353</v>
      </c>
      <c r="F9" s="319" t="s">
        <v>354</v>
      </c>
    </row>
    <row r="10" spans="1:6">
      <c r="A10" s="319">
        <v>1</v>
      </c>
      <c r="B10" s="436" t="s">
        <v>355</v>
      </c>
      <c r="C10" s="503"/>
      <c r="D10" s="504"/>
      <c r="E10" s="504"/>
      <c r="F10" s="505"/>
    </row>
    <row r="11" spans="1:6">
      <c r="A11" s="319">
        <v>2</v>
      </c>
      <c r="B11" s="326" t="s">
        <v>356</v>
      </c>
      <c r="C11" s="281" t="s">
        <v>828</v>
      </c>
      <c r="D11" s="185">
        <v>0</v>
      </c>
      <c r="E11" s="185">
        <v>0</v>
      </c>
      <c r="F11" s="409">
        <f>D11-E11</f>
        <v>0</v>
      </c>
    </row>
    <row r="12" spans="1:6">
      <c r="A12" s="319">
        <v>3</v>
      </c>
      <c r="B12" s="326" t="s">
        <v>357</v>
      </c>
      <c r="C12" s="281" t="s">
        <v>828</v>
      </c>
      <c r="D12" s="185">
        <v>0</v>
      </c>
      <c r="E12" s="185">
        <v>0</v>
      </c>
      <c r="F12" s="409">
        <f t="shared" ref="F12:F27" si="0">D12-E12</f>
        <v>0</v>
      </c>
    </row>
    <row r="13" spans="1:6">
      <c r="A13" s="319">
        <v>4</v>
      </c>
      <c r="B13" s="326" t="s">
        <v>358</v>
      </c>
      <c r="C13" s="281" t="s">
        <v>828</v>
      </c>
      <c r="D13" s="185">
        <v>0</v>
      </c>
      <c r="E13" s="185">
        <v>0</v>
      </c>
      <c r="F13" s="409">
        <f t="shared" si="0"/>
        <v>0</v>
      </c>
    </row>
    <row r="14" spans="1:6">
      <c r="A14" s="319">
        <v>5</v>
      </c>
      <c r="B14" s="326" t="s">
        <v>359</v>
      </c>
      <c r="C14" s="281" t="s">
        <v>828</v>
      </c>
      <c r="D14" s="185">
        <v>0</v>
      </c>
      <c r="E14" s="185">
        <v>0</v>
      </c>
      <c r="F14" s="409">
        <f t="shared" si="0"/>
        <v>0</v>
      </c>
    </row>
    <row r="15" spans="1:6">
      <c r="A15" s="319">
        <v>6</v>
      </c>
      <c r="B15" s="326" t="s">
        <v>360</v>
      </c>
      <c r="C15" s="281" t="s">
        <v>828</v>
      </c>
      <c r="D15" s="185">
        <v>0</v>
      </c>
      <c r="E15" s="185">
        <v>0</v>
      </c>
      <c r="F15" s="409">
        <f t="shared" si="0"/>
        <v>0</v>
      </c>
    </row>
    <row r="16" spans="1:6">
      <c r="A16" s="319">
        <v>7</v>
      </c>
      <c r="B16" s="326" t="s">
        <v>360</v>
      </c>
      <c r="C16" s="281" t="s">
        <v>828</v>
      </c>
      <c r="D16" s="506">
        <v>0</v>
      </c>
      <c r="E16" s="506">
        <v>0</v>
      </c>
      <c r="F16" s="419">
        <f t="shared" si="0"/>
        <v>0</v>
      </c>
    </row>
    <row r="17" spans="1:6">
      <c r="A17" s="319">
        <v>8</v>
      </c>
      <c r="B17" s="436" t="s">
        <v>361</v>
      </c>
      <c r="C17" s="81" t="s">
        <v>366</v>
      </c>
      <c r="D17" s="409">
        <f>SUM(D11:D16)</f>
        <v>0</v>
      </c>
      <c r="E17" s="409">
        <f>SUM(E11:E16)</f>
        <v>0</v>
      </c>
      <c r="F17" s="409">
        <f t="shared" si="0"/>
        <v>0</v>
      </c>
    </row>
    <row r="18" spans="1:6">
      <c r="D18" s="319"/>
      <c r="E18" s="319"/>
      <c r="F18" s="409"/>
    </row>
    <row r="19" spans="1:6">
      <c r="A19" s="319">
        <v>9</v>
      </c>
      <c r="B19" s="436" t="s">
        <v>362</v>
      </c>
      <c r="D19" s="319"/>
      <c r="E19" s="319"/>
      <c r="F19" s="409"/>
    </row>
    <row r="20" spans="1:6">
      <c r="A20" s="319">
        <v>10</v>
      </c>
      <c r="B20" s="326" t="s">
        <v>363</v>
      </c>
      <c r="C20" s="281" t="s">
        <v>828</v>
      </c>
      <c r="D20" s="185">
        <v>0</v>
      </c>
      <c r="E20" s="185">
        <v>0</v>
      </c>
      <c r="F20" s="409">
        <f t="shared" si="0"/>
        <v>0</v>
      </c>
    </row>
    <row r="21" spans="1:6">
      <c r="A21" s="319">
        <v>11</v>
      </c>
      <c r="B21" s="326" t="s">
        <v>364</v>
      </c>
      <c r="C21" s="281" t="s">
        <v>828</v>
      </c>
      <c r="D21" s="185">
        <v>0</v>
      </c>
      <c r="E21" s="185">
        <v>0</v>
      </c>
      <c r="F21" s="409">
        <f t="shared" si="0"/>
        <v>0</v>
      </c>
    </row>
    <row r="22" spans="1:6">
      <c r="A22" s="319">
        <v>12</v>
      </c>
      <c r="B22" s="326" t="s">
        <v>365</v>
      </c>
      <c r="C22" s="281" t="s">
        <v>828</v>
      </c>
      <c r="D22" s="185">
        <v>0</v>
      </c>
      <c r="E22" s="185">
        <v>0</v>
      </c>
      <c r="F22" s="409">
        <f t="shared" si="0"/>
        <v>0</v>
      </c>
    </row>
    <row r="23" spans="1:6">
      <c r="A23" s="319">
        <v>13</v>
      </c>
      <c r="B23" s="281" t="s">
        <v>829</v>
      </c>
      <c r="C23" s="281" t="s">
        <v>828</v>
      </c>
      <c r="D23" s="185">
        <v>0</v>
      </c>
      <c r="E23" s="185">
        <v>0</v>
      </c>
      <c r="F23" s="409">
        <f t="shared" si="0"/>
        <v>0</v>
      </c>
    </row>
    <row r="24" spans="1:6">
      <c r="A24" s="319">
        <v>14</v>
      </c>
      <c r="B24" s="281" t="s">
        <v>699</v>
      </c>
      <c r="C24" s="281" t="s">
        <v>828</v>
      </c>
      <c r="D24" s="506">
        <v>0</v>
      </c>
      <c r="E24" s="506">
        <v>0</v>
      </c>
      <c r="F24" s="419">
        <f t="shared" si="0"/>
        <v>0</v>
      </c>
    </row>
    <row r="25" spans="1:6">
      <c r="A25" s="319">
        <v>15</v>
      </c>
      <c r="B25" s="281" t="s">
        <v>830</v>
      </c>
      <c r="C25" s="281" t="s">
        <v>831</v>
      </c>
      <c r="D25" s="409">
        <f>SUM(D20:D24)</f>
        <v>0</v>
      </c>
      <c r="E25" s="409">
        <f>SUM(E20:E24)</f>
        <v>0</v>
      </c>
      <c r="F25" s="409">
        <f t="shared" si="0"/>
        <v>0</v>
      </c>
    </row>
    <row r="26" spans="1:6">
      <c r="A26" s="319">
        <v>16</v>
      </c>
      <c r="B26" s="81" t="s">
        <v>924</v>
      </c>
      <c r="C26" s="281"/>
      <c r="D26" s="185">
        <v>0</v>
      </c>
      <c r="E26" s="185">
        <v>0</v>
      </c>
      <c r="F26" s="409">
        <f>D26-E26</f>
        <v>0</v>
      </c>
    </row>
    <row r="27" spans="1:6">
      <c r="A27" s="319">
        <v>17</v>
      </c>
      <c r="B27" s="281" t="s">
        <v>832</v>
      </c>
      <c r="C27" s="281"/>
      <c r="D27" s="506">
        <v>0</v>
      </c>
      <c r="E27" s="506">
        <v>0</v>
      </c>
      <c r="F27" s="419">
        <f t="shared" si="0"/>
        <v>0</v>
      </c>
    </row>
    <row r="28" spans="1:6" ht="24">
      <c r="A28" s="319">
        <v>18</v>
      </c>
      <c r="B28" s="281" t="s">
        <v>833</v>
      </c>
      <c r="C28" s="507" t="s">
        <v>800</v>
      </c>
      <c r="D28" s="508">
        <f>D25-D26-D27</f>
        <v>0</v>
      </c>
      <c r="E28" s="508">
        <f>E25-E26-E27</f>
        <v>0</v>
      </c>
      <c r="F28" s="509">
        <f>D28-E28</f>
        <v>0</v>
      </c>
    </row>
    <row r="29" spans="1:6">
      <c r="D29" s="115"/>
      <c r="E29" s="115"/>
      <c r="F29" s="509"/>
    </row>
    <row r="30" spans="1:6">
      <c r="A30" s="319">
        <v>19</v>
      </c>
      <c r="B30" s="281" t="s">
        <v>834</v>
      </c>
      <c r="C30" s="281" t="s">
        <v>367</v>
      </c>
      <c r="D30" s="508">
        <f>D17+D28</f>
        <v>0</v>
      </c>
      <c r="E30" s="508">
        <f>E17+E28</f>
        <v>0</v>
      </c>
      <c r="F30" s="509">
        <f>D30-E30</f>
        <v>0</v>
      </c>
    </row>
    <row r="31" spans="1:6">
      <c r="D31" s="319"/>
      <c r="E31" s="319"/>
      <c r="F31" s="319"/>
    </row>
    <row r="33" spans="1:7" ht="27.75" customHeight="1">
      <c r="A33" s="319" t="s">
        <v>346</v>
      </c>
      <c r="B33" s="670" t="s">
        <v>595</v>
      </c>
      <c r="C33" s="670"/>
      <c r="D33" s="670"/>
      <c r="E33" s="670"/>
      <c r="F33" s="670"/>
      <c r="G33" s="670"/>
    </row>
    <row r="34" spans="1:7" ht="9.75" customHeight="1">
      <c r="B34" s="670"/>
      <c r="C34" s="670"/>
      <c r="D34" s="670"/>
      <c r="E34" s="670"/>
      <c r="F34" s="670"/>
      <c r="G34" s="670"/>
    </row>
    <row r="35" spans="1:7" ht="9.75" customHeight="1">
      <c r="F35" s="120"/>
    </row>
    <row r="36" spans="1:7" ht="9.75" customHeight="1">
      <c r="F36" s="120"/>
    </row>
    <row r="37" spans="1:7" ht="9.75" customHeight="1"/>
    <row r="38" spans="1:7" ht="9.75" customHeight="1"/>
    <row r="39" spans="1:7" ht="9.75" customHeight="1"/>
    <row r="40" spans="1:7" ht="9.75" customHeight="1"/>
    <row r="41" spans="1:7" ht="9.75" customHeight="1"/>
    <row r="42" spans="1:7" ht="9.75" customHeight="1"/>
    <row r="43" spans="1:7" ht="9.75" customHeight="1"/>
    <row r="44" spans="1:7" ht="9.75" customHeight="1"/>
    <row r="45" spans="1:7" ht="9.75" customHeight="1"/>
    <row r="46" spans="1:7" ht="9.75" customHeight="1"/>
    <row r="47" spans="1:7" ht="9.75" customHeight="1"/>
    <row r="48" spans="1:7"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sheetData>
  <mergeCells count="4">
    <mergeCell ref="A3:F3"/>
    <mergeCell ref="A4:F4"/>
    <mergeCell ref="A5:F5"/>
    <mergeCell ref="B33:G34"/>
  </mergeCells>
  <phoneticPr fontId="0" type="noConversion"/>
  <printOptions horizontalCentered="1"/>
  <pageMargins left="0.5" right="0.5" top="0.75" bottom="0.75" header="0.3" footer="0.3"/>
  <pageSetup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12"/>
  <sheetViews>
    <sheetView showGridLines="0" view="pageBreakPreview" topLeftCell="A10" zoomScale="55" zoomScaleNormal="100" zoomScaleSheetLayoutView="55" workbookViewId="0"/>
  </sheetViews>
  <sheetFormatPr defaultColWidth="10.1640625" defaultRowHeight="12.75"/>
  <cols>
    <col min="1" max="1" width="10.33203125" style="561" bestFit="1" customWidth="1"/>
    <col min="2" max="2" width="18.1640625" style="561" customWidth="1"/>
    <col min="3" max="3" width="9" style="561" customWidth="1"/>
    <col min="4" max="5" width="18.1640625" style="561" customWidth="1"/>
    <col min="6" max="6" width="12.33203125" style="561" customWidth="1"/>
    <col min="7" max="7" width="15.33203125" style="561" customWidth="1"/>
    <col min="8" max="9" width="18.1640625" style="561" customWidth="1"/>
    <col min="10" max="10" width="28.33203125" style="561" customWidth="1"/>
    <col min="11" max="14" width="17.6640625" style="561" customWidth="1"/>
    <col min="15" max="15" width="22.33203125" style="561" customWidth="1"/>
    <col min="16" max="16" width="17.6640625" style="561" customWidth="1"/>
    <col min="17" max="17" width="34.6640625" style="561" bestFit="1" customWidth="1"/>
    <col min="18" max="16384" width="10.1640625" style="561"/>
  </cols>
  <sheetData>
    <row r="1" spans="1:21" s="525" customFormat="1">
      <c r="A1" s="526" t="s">
        <v>738</v>
      </c>
      <c r="B1" s="527"/>
    </row>
    <row r="2" spans="1:21" s="525" customFormat="1">
      <c r="A2" s="701" t="s">
        <v>852</v>
      </c>
      <c r="B2" s="701"/>
      <c r="C2" s="701"/>
      <c r="D2" s="701"/>
      <c r="E2" s="701"/>
      <c r="F2" s="701"/>
      <c r="G2" s="701"/>
      <c r="H2" s="701"/>
      <c r="I2" s="701"/>
      <c r="J2" s="701"/>
      <c r="K2" s="701"/>
    </row>
    <row r="3" spans="1:21" s="525" customFormat="1">
      <c r="A3" s="533" t="s">
        <v>853</v>
      </c>
      <c r="B3" s="533"/>
      <c r="C3" s="533"/>
      <c r="D3" s="533"/>
      <c r="E3" s="533"/>
      <c r="F3" s="533"/>
      <c r="G3" s="533"/>
      <c r="H3" s="533"/>
      <c r="I3" s="533"/>
      <c r="J3" s="533"/>
      <c r="K3" s="650"/>
    </row>
    <row r="4" spans="1:21" s="525" customFormat="1">
      <c r="A4" s="534" t="s">
        <v>854</v>
      </c>
      <c r="B4" s="527"/>
    </row>
    <row r="5" spans="1:21" s="535" customFormat="1" ht="13.15" customHeight="1">
      <c r="A5" s="534"/>
      <c r="B5" s="534"/>
      <c r="C5" s="534"/>
      <c r="D5" s="534"/>
      <c r="E5" s="534"/>
      <c r="F5" s="534"/>
      <c r="G5" s="534"/>
      <c r="H5" s="534"/>
    </row>
    <row r="6" spans="1:21" s="535" customFormat="1" ht="13.15" customHeight="1">
      <c r="A6" s="536" t="s">
        <v>70</v>
      </c>
      <c r="B6" s="534"/>
      <c r="C6" s="534"/>
      <c r="D6" s="534"/>
      <c r="E6" s="534"/>
      <c r="F6" s="534"/>
      <c r="G6" s="534"/>
      <c r="H6" s="534"/>
    </row>
    <row r="7" spans="1:21" s="535" customFormat="1">
      <c r="A7" s="536" t="s">
        <v>855</v>
      </c>
      <c r="B7" s="537"/>
      <c r="C7" s="537"/>
      <c r="D7" s="537"/>
      <c r="E7" s="537"/>
      <c r="F7" s="537"/>
      <c r="G7" s="537"/>
      <c r="H7" s="537"/>
      <c r="I7" s="537"/>
      <c r="J7" s="537"/>
    </row>
    <row r="8" spans="1:21" s="535" customFormat="1">
      <c r="A8" s="538">
        <v>1</v>
      </c>
      <c r="B8" s="539" t="s">
        <v>856</v>
      </c>
      <c r="D8" s="537"/>
      <c r="F8" s="540">
        <v>2020</v>
      </c>
      <c r="G8" s="537"/>
      <c r="H8" s="537"/>
      <c r="I8" s="537"/>
      <c r="J8" s="537"/>
    </row>
    <row r="9" spans="1:21" s="541" customFormat="1">
      <c r="A9" s="538">
        <f>+A8+1</f>
        <v>2</v>
      </c>
      <c r="B9" s="541" t="s">
        <v>857</v>
      </c>
      <c r="F9" s="542">
        <v>366</v>
      </c>
    </row>
    <row r="10" spans="1:21" s="541" customFormat="1">
      <c r="A10" s="538"/>
      <c r="B10" s="538"/>
    </row>
    <row r="11" spans="1:21" s="541" customFormat="1" ht="40.5" customHeight="1">
      <c r="A11" s="629">
        <f>+A9+1</f>
        <v>3</v>
      </c>
      <c r="B11" s="702" t="s">
        <v>916</v>
      </c>
      <c r="C11" s="702"/>
      <c r="D11" s="702"/>
      <c r="E11" s="702"/>
      <c r="F11" s="702"/>
      <c r="G11" s="702"/>
      <c r="H11" s="702"/>
      <c r="I11" s="702"/>
      <c r="J11" s="702"/>
    </row>
    <row r="12" spans="1:21" s="541" customFormat="1">
      <c r="A12" s="629"/>
      <c r="B12" s="630"/>
      <c r="C12" s="631"/>
      <c r="D12" s="631"/>
      <c r="E12" s="631"/>
      <c r="F12" s="631"/>
      <c r="G12" s="631"/>
      <c r="H12" s="631"/>
      <c r="I12" s="632"/>
      <c r="J12" s="631"/>
    </row>
    <row r="13" spans="1:21" s="541" customFormat="1" ht="29.25" customHeight="1">
      <c r="A13" s="629">
        <f>+A11+1</f>
        <v>4</v>
      </c>
      <c r="B13" s="702" t="s">
        <v>917</v>
      </c>
      <c r="C13" s="702"/>
      <c r="D13" s="702"/>
      <c r="E13" s="702"/>
      <c r="F13" s="702"/>
      <c r="G13" s="702"/>
      <c r="H13" s="702"/>
      <c r="I13" s="702"/>
      <c r="J13" s="702"/>
    </row>
    <row r="14" spans="1:21" s="541" customFormat="1">
      <c r="A14" s="629"/>
      <c r="B14" s="630"/>
      <c r="C14" s="631"/>
      <c r="D14" s="631"/>
      <c r="E14" s="631"/>
      <c r="F14" s="631"/>
      <c r="G14" s="631"/>
      <c r="H14" s="631"/>
      <c r="I14" s="632"/>
      <c r="J14" s="631"/>
    </row>
    <row r="15" spans="1:21" s="541" customFormat="1">
      <c r="A15" s="629"/>
      <c r="B15" s="543"/>
      <c r="I15" s="544"/>
    </row>
    <row r="16" spans="1:21" s="541" customFormat="1" ht="12.75" customHeight="1">
      <c r="A16" s="629">
        <f>+A13+1</f>
        <v>5</v>
      </c>
      <c r="B16" s="545" t="s">
        <v>858</v>
      </c>
      <c r="C16" s="545"/>
      <c r="D16" s="545"/>
      <c r="E16" s="545"/>
      <c r="G16" s="703" t="s">
        <v>859</v>
      </c>
      <c r="K16" s="546" t="s">
        <v>860</v>
      </c>
      <c r="L16" s="546"/>
      <c r="M16" s="546"/>
      <c r="N16" s="546"/>
      <c r="O16" s="547"/>
      <c r="P16" s="698" t="s">
        <v>859</v>
      </c>
      <c r="Q16" s="547"/>
      <c r="R16" s="547"/>
      <c r="S16" s="547"/>
      <c r="T16" s="547"/>
      <c r="U16" s="547"/>
    </row>
    <row r="17" spans="1:21" s="541" customFormat="1" ht="12.75" customHeight="1">
      <c r="A17" s="538"/>
      <c r="B17" s="545"/>
      <c r="C17" s="545"/>
      <c r="D17" s="545"/>
      <c r="G17" s="704"/>
      <c r="K17" s="546"/>
      <c r="L17" s="546"/>
      <c r="M17" s="546"/>
      <c r="N17" s="547"/>
      <c r="O17" s="547"/>
      <c r="P17" s="700"/>
      <c r="Q17" s="547"/>
      <c r="R17" s="547"/>
      <c r="S17" s="547"/>
      <c r="T17" s="547"/>
      <c r="U17" s="547"/>
    </row>
    <row r="18" spans="1:21" s="541" customFormat="1" ht="12.75" customHeight="1">
      <c r="A18" s="538">
        <f>+A16+1</f>
        <v>6</v>
      </c>
      <c r="B18" s="539" t="s">
        <v>861</v>
      </c>
      <c r="C18" s="539"/>
      <c r="D18" s="539"/>
      <c r="G18" s="548">
        <v>-1643452.775924955</v>
      </c>
      <c r="K18" s="549" t="s">
        <v>861</v>
      </c>
      <c r="L18" s="549"/>
      <c r="M18" s="549"/>
      <c r="N18" s="547"/>
      <c r="O18" s="547"/>
      <c r="P18" s="550">
        <v>-1318351.6000000001</v>
      </c>
      <c r="Q18" s="551"/>
      <c r="R18" s="547"/>
      <c r="S18" s="547"/>
      <c r="T18" s="547"/>
      <c r="U18" s="547"/>
    </row>
    <row r="19" spans="1:21" s="541" customFormat="1" ht="12.75" customHeight="1">
      <c r="A19" s="538">
        <f>+A18+1</f>
        <v>7</v>
      </c>
      <c r="B19" s="539" t="s">
        <v>862</v>
      </c>
      <c r="C19" s="539"/>
      <c r="D19" s="539"/>
      <c r="G19" s="548">
        <v>0</v>
      </c>
      <c r="K19" s="549" t="s">
        <v>862</v>
      </c>
      <c r="L19" s="549"/>
      <c r="M19" s="549"/>
      <c r="N19" s="547"/>
      <c r="O19" s="547"/>
      <c r="P19" s="550">
        <v>0</v>
      </c>
      <c r="Q19" s="551"/>
      <c r="R19" s="547"/>
      <c r="S19" s="547"/>
      <c r="T19" s="547"/>
      <c r="U19" s="547"/>
    </row>
    <row r="20" spans="1:21" s="541" customFormat="1" ht="12.75" customHeight="1">
      <c r="A20" s="538">
        <f>+A19+1</f>
        <v>8</v>
      </c>
      <c r="B20" s="539" t="s">
        <v>863</v>
      </c>
      <c r="C20" s="539"/>
      <c r="D20" s="539"/>
      <c r="G20" s="552">
        <v>-1185534.5877093635</v>
      </c>
      <c r="K20" s="549" t="s">
        <v>863</v>
      </c>
      <c r="L20" s="549"/>
      <c r="M20" s="549"/>
      <c r="N20" s="547"/>
      <c r="O20" s="547"/>
      <c r="P20" s="553">
        <v>-1166129.7967514999</v>
      </c>
      <c r="Q20" s="551"/>
      <c r="R20" s="547"/>
      <c r="S20" s="547"/>
      <c r="T20" s="547"/>
      <c r="U20" s="547"/>
    </row>
    <row r="21" spans="1:21" s="541" customFormat="1" ht="12.75" customHeight="1">
      <c r="A21" s="538">
        <f>+A20+1</f>
        <v>9</v>
      </c>
      <c r="B21" s="539" t="s">
        <v>864</v>
      </c>
      <c r="C21" s="539"/>
      <c r="D21" s="539"/>
      <c r="G21" s="554">
        <f>G18-G19-G20</f>
        <v>-457918.18821559148</v>
      </c>
      <c r="K21" s="549" t="s">
        <v>864</v>
      </c>
      <c r="L21" s="549"/>
      <c r="M21" s="549"/>
      <c r="N21" s="547"/>
      <c r="O21" s="547"/>
      <c r="P21" s="555">
        <f>+P18-P20-P19</f>
        <v>-152221.80324850022</v>
      </c>
      <c r="Q21" s="551"/>
      <c r="R21" s="547"/>
      <c r="S21" s="547"/>
      <c r="T21" s="547"/>
      <c r="U21" s="547"/>
    </row>
    <row r="22" spans="1:21" s="541" customFormat="1" ht="12.75" customHeight="1">
      <c r="A22" s="538">
        <f>+A21+1</f>
        <v>10</v>
      </c>
      <c r="B22" s="539" t="s">
        <v>865</v>
      </c>
      <c r="C22" s="539"/>
      <c r="D22" s="539"/>
      <c r="G22" s="554">
        <v>0</v>
      </c>
      <c r="K22" s="549" t="s">
        <v>865</v>
      </c>
      <c r="L22" s="549"/>
      <c r="M22" s="549"/>
      <c r="N22" s="547"/>
      <c r="O22" s="547"/>
      <c r="P22" s="555">
        <v>0</v>
      </c>
      <c r="Q22" s="551"/>
      <c r="R22" s="547"/>
      <c r="S22" s="547"/>
      <c r="T22" s="547"/>
      <c r="U22" s="547"/>
    </row>
    <row r="23" spans="1:21" s="541" customFormat="1" ht="12.75" customHeight="1" thickBot="1">
      <c r="A23" s="538">
        <f>+A22+1</f>
        <v>11</v>
      </c>
      <c r="B23" s="539" t="s">
        <v>866</v>
      </c>
      <c r="C23" s="539"/>
      <c r="D23" s="539"/>
      <c r="G23" s="556">
        <f>G21-G22</f>
        <v>-457918.18821559148</v>
      </c>
      <c r="K23" s="549" t="s">
        <v>866</v>
      </c>
      <c r="L23" s="549"/>
      <c r="M23" s="549"/>
      <c r="N23" s="547"/>
      <c r="O23" s="547"/>
      <c r="P23" s="557">
        <f>+P21-P22</f>
        <v>-152221.80324850022</v>
      </c>
      <c r="Q23" s="551"/>
      <c r="R23" s="547"/>
      <c r="S23" s="547"/>
      <c r="T23" s="547"/>
      <c r="U23" s="547"/>
    </row>
    <row r="24" spans="1:21" s="541" customFormat="1" ht="12.75" customHeight="1" thickTop="1">
      <c r="A24" s="538"/>
      <c r="B24" s="539"/>
      <c r="C24" s="539"/>
      <c r="D24" s="539"/>
      <c r="G24" s="554"/>
      <c r="K24" s="549"/>
      <c r="L24" s="549"/>
      <c r="M24" s="549"/>
      <c r="N24" s="547"/>
      <c r="O24" s="547"/>
      <c r="P24" s="555"/>
      <c r="Q24" s="551"/>
      <c r="R24" s="547"/>
      <c r="S24" s="547"/>
      <c r="T24" s="547"/>
      <c r="U24" s="547"/>
    </row>
    <row r="25" spans="1:21" s="541" customFormat="1" ht="12.75" customHeight="1">
      <c r="A25" s="538">
        <f>+A23+1</f>
        <v>12</v>
      </c>
      <c r="B25" s="539" t="s">
        <v>867</v>
      </c>
      <c r="C25" s="539"/>
      <c r="D25" s="539"/>
      <c r="G25" s="548">
        <v>-4114936.9331200612</v>
      </c>
      <c r="K25" s="549" t="s">
        <v>867</v>
      </c>
      <c r="L25" s="549"/>
      <c r="M25" s="549"/>
      <c r="N25" s="547"/>
      <c r="O25" s="547"/>
      <c r="P25" s="550">
        <v>-3182927.0739957602</v>
      </c>
      <c r="Q25" s="551"/>
      <c r="R25" s="547"/>
      <c r="S25" s="547"/>
      <c r="T25" s="547"/>
      <c r="U25" s="547"/>
    </row>
    <row r="26" spans="1:21" s="541" customFormat="1" ht="12.75" customHeight="1">
      <c r="A26" s="538">
        <f>+A25+1</f>
        <v>13</v>
      </c>
      <c r="B26" s="539" t="s">
        <v>862</v>
      </c>
      <c r="C26" s="539"/>
      <c r="D26" s="539"/>
      <c r="G26" s="548">
        <v>0</v>
      </c>
      <c r="K26" s="549" t="s">
        <v>862</v>
      </c>
      <c r="L26" s="549"/>
      <c r="M26" s="549"/>
      <c r="N26" s="547"/>
      <c r="O26" s="547"/>
      <c r="P26" s="550">
        <v>0</v>
      </c>
      <c r="Q26" s="551"/>
      <c r="R26" s="547"/>
      <c r="S26" s="547"/>
      <c r="T26" s="547"/>
      <c r="U26" s="547"/>
    </row>
    <row r="27" spans="1:21" s="541" customFormat="1" ht="12.75" customHeight="1">
      <c r="A27" s="538">
        <f>+A26+1</f>
        <v>14</v>
      </c>
      <c r="B27" s="539" t="s">
        <v>863</v>
      </c>
      <c r="C27" s="539"/>
      <c r="D27" s="539"/>
      <c r="G27" s="552">
        <v>-1838071.7341817662</v>
      </c>
      <c r="K27" s="549" t="s">
        <v>863</v>
      </c>
      <c r="L27" s="549"/>
      <c r="M27" s="549"/>
      <c r="N27" s="547"/>
      <c r="O27" s="547"/>
      <c r="P27" s="553">
        <v>-1677796.6674444964</v>
      </c>
      <c r="Q27" s="551"/>
      <c r="R27" s="547"/>
      <c r="S27" s="547"/>
      <c r="T27" s="547"/>
      <c r="U27" s="547"/>
    </row>
    <row r="28" spans="1:21" s="541" customFormat="1" ht="12.75" customHeight="1">
      <c r="A28" s="538">
        <f>+A27+1</f>
        <v>15</v>
      </c>
      <c r="B28" s="539" t="s">
        <v>864</v>
      </c>
      <c r="C28" s="539"/>
      <c r="D28" s="539"/>
      <c r="G28" s="554">
        <f>G25-G26-G27</f>
        <v>-2276865.1989382952</v>
      </c>
      <c r="K28" s="549" t="s">
        <v>864</v>
      </c>
      <c r="L28" s="549"/>
      <c r="M28" s="549"/>
      <c r="N28" s="547"/>
      <c r="O28" s="547"/>
      <c r="P28" s="555">
        <f>+P25-P27-P26</f>
        <v>-1505130.4065512638</v>
      </c>
      <c r="Q28" s="551"/>
      <c r="R28" s="547"/>
      <c r="S28" s="547"/>
      <c r="T28" s="547"/>
      <c r="U28" s="547"/>
    </row>
    <row r="29" spans="1:21" s="541" customFormat="1" ht="12.75" customHeight="1">
      <c r="A29" s="538">
        <f>+A28+1</f>
        <v>16</v>
      </c>
      <c r="B29" s="539" t="s">
        <v>868</v>
      </c>
      <c r="C29" s="539"/>
      <c r="D29" s="539"/>
      <c r="G29" s="554">
        <v>-1448992.0450797759</v>
      </c>
      <c r="K29" s="549" t="s">
        <v>868</v>
      </c>
      <c r="L29" s="549"/>
      <c r="M29" s="549"/>
      <c r="N29" s="547"/>
      <c r="O29" s="547"/>
      <c r="P29" s="558">
        <v>-1617779.4472349086</v>
      </c>
      <c r="Q29" s="551"/>
      <c r="R29" s="547"/>
      <c r="S29" s="547"/>
      <c r="T29" s="547"/>
      <c r="U29" s="547"/>
    </row>
    <row r="30" spans="1:21" s="541" customFormat="1" ht="12.75" customHeight="1" thickBot="1">
      <c r="A30" s="538">
        <f>+A29+1</f>
        <v>17</v>
      </c>
      <c r="B30" s="539" t="s">
        <v>869</v>
      </c>
      <c r="C30" s="539"/>
      <c r="D30" s="539"/>
      <c r="G30" s="556">
        <f>G28-G29</f>
        <v>-827873.15385851939</v>
      </c>
      <c r="K30" s="549" t="s">
        <v>869</v>
      </c>
      <c r="L30" s="549"/>
      <c r="M30" s="549"/>
      <c r="N30" s="547"/>
      <c r="O30" s="547"/>
      <c r="P30" s="557">
        <f>+P28-P29</f>
        <v>112649.04068364482</v>
      </c>
      <c r="Q30" s="551"/>
      <c r="R30" s="547"/>
      <c r="S30" s="547"/>
      <c r="T30" s="547"/>
      <c r="U30" s="547"/>
    </row>
    <row r="31" spans="1:21" s="541" customFormat="1" ht="12.75" customHeight="1" thickTop="1">
      <c r="A31" s="538"/>
      <c r="B31" s="539"/>
      <c r="C31" s="539"/>
      <c r="D31" s="539"/>
      <c r="G31" s="554"/>
      <c r="K31" s="549"/>
      <c r="L31" s="549"/>
      <c r="M31" s="549"/>
      <c r="N31" s="547"/>
      <c r="O31" s="547"/>
      <c r="P31" s="555"/>
      <c r="Q31" s="551"/>
      <c r="R31" s="547"/>
      <c r="S31" s="547"/>
      <c r="T31" s="547"/>
      <c r="U31" s="547"/>
    </row>
    <row r="32" spans="1:21" s="541" customFormat="1" ht="12.75" customHeight="1">
      <c r="A32" s="538">
        <f>+A30+1</f>
        <v>18</v>
      </c>
      <c r="B32" s="539" t="s">
        <v>870</v>
      </c>
      <c r="C32" s="539"/>
      <c r="D32" s="539"/>
      <c r="G32" s="554">
        <f>I53</f>
        <v>-395762.81904208986</v>
      </c>
      <c r="K32" s="549" t="s">
        <v>870</v>
      </c>
      <c r="L32" s="549"/>
      <c r="M32" s="549"/>
      <c r="N32" s="547"/>
      <c r="O32" s="547"/>
      <c r="P32" s="555">
        <f>+P53</f>
        <v>-664038.19953783718</v>
      </c>
      <c r="Q32" s="551"/>
      <c r="R32" s="547"/>
      <c r="S32" s="547"/>
      <c r="T32" s="547"/>
      <c r="U32" s="547"/>
    </row>
    <row r="33" spans="1:21" s="541" customFormat="1" ht="12.75" customHeight="1">
      <c r="A33" s="538">
        <f>+A32+1</f>
        <v>19</v>
      </c>
      <c r="B33" s="539" t="s">
        <v>871</v>
      </c>
      <c r="C33" s="539"/>
      <c r="D33" s="539"/>
      <c r="G33" s="554">
        <f>(G23+G30)/2</f>
        <v>-642895.67103705544</v>
      </c>
      <c r="K33" s="549" t="s">
        <v>871</v>
      </c>
      <c r="L33" s="549"/>
      <c r="M33" s="549"/>
      <c r="N33" s="547"/>
      <c r="O33" s="547"/>
      <c r="P33" s="555">
        <f>+(P23+P30)/2</f>
        <v>-19786.381282427697</v>
      </c>
      <c r="Q33" s="551"/>
      <c r="R33" s="547"/>
      <c r="S33" s="547"/>
      <c r="T33" s="547"/>
      <c r="U33" s="547"/>
    </row>
    <row r="34" spans="1:21" s="541" customFormat="1" ht="12.75" customHeight="1" thickBot="1">
      <c r="A34" s="538">
        <f>+A33+1</f>
        <v>20</v>
      </c>
      <c r="B34" s="539" t="s">
        <v>872</v>
      </c>
      <c r="C34" s="539"/>
      <c r="D34" s="539"/>
      <c r="G34" s="556">
        <f>SUM(G32:G33)</f>
        <v>-1038658.4900791453</v>
      </c>
      <c r="H34" s="541" t="s">
        <v>873</v>
      </c>
      <c r="K34" s="549" t="s">
        <v>872</v>
      </c>
      <c r="L34" s="549"/>
      <c r="M34" s="549"/>
      <c r="N34" s="547"/>
      <c r="O34" s="547"/>
      <c r="P34" s="557">
        <f>+P32+P33</f>
        <v>-683824.58082026488</v>
      </c>
      <c r="Q34" s="541" t="s">
        <v>873</v>
      </c>
      <c r="R34" s="547"/>
      <c r="S34" s="547"/>
      <c r="T34" s="547"/>
      <c r="U34" s="547"/>
    </row>
    <row r="35" spans="1:21" s="541" customFormat="1" ht="12.75" customHeight="1" thickTop="1">
      <c r="A35" s="538"/>
      <c r="B35" s="545"/>
      <c r="C35" s="545"/>
      <c r="D35" s="545"/>
      <c r="F35" s="559"/>
      <c r="I35" s="544"/>
      <c r="J35" s="560"/>
    </row>
    <row r="36" spans="1:21" ht="25.15" customHeight="1">
      <c r="A36" s="538">
        <f>+A34+1</f>
        <v>21</v>
      </c>
      <c r="B36" s="695" t="s">
        <v>918</v>
      </c>
      <c r="C36" s="696"/>
      <c r="D36" s="696"/>
      <c r="E36" s="696"/>
      <c r="F36" s="696"/>
      <c r="G36" s="696"/>
      <c r="H36" s="696"/>
      <c r="I36" s="696"/>
      <c r="J36" s="696"/>
    </row>
    <row r="37" spans="1:21">
      <c r="A37" s="538"/>
      <c r="B37" s="562"/>
      <c r="C37" s="562"/>
      <c r="D37" s="525"/>
      <c r="E37" s="525"/>
      <c r="F37" s="525"/>
      <c r="G37" s="525"/>
      <c r="H37" s="525"/>
      <c r="I37" s="525"/>
    </row>
    <row r="38" spans="1:21">
      <c r="A38" s="538">
        <f>+A36+1</f>
        <v>22</v>
      </c>
      <c r="B38" s="545" t="s">
        <v>858</v>
      </c>
      <c r="C38" s="562"/>
      <c r="D38" s="525"/>
      <c r="E38" s="525"/>
      <c r="F38" s="525"/>
      <c r="G38" s="525"/>
      <c r="H38" s="525"/>
      <c r="I38" s="525"/>
    </row>
    <row r="39" spans="1:21">
      <c r="A39" s="538"/>
      <c r="B39" s="563" t="s">
        <v>123</v>
      </c>
      <c r="C39" s="564" t="s">
        <v>124</v>
      </c>
      <c r="D39" s="565" t="s">
        <v>276</v>
      </c>
      <c r="E39" s="565" t="s">
        <v>125</v>
      </c>
      <c r="F39" s="565" t="s">
        <v>277</v>
      </c>
      <c r="G39" s="565" t="s">
        <v>128</v>
      </c>
      <c r="H39" s="565" t="s">
        <v>129</v>
      </c>
      <c r="I39" s="565" t="s">
        <v>130</v>
      </c>
      <c r="K39" s="566" t="s">
        <v>131</v>
      </c>
      <c r="L39" s="566" t="s">
        <v>874</v>
      </c>
      <c r="M39" s="566" t="s">
        <v>875</v>
      </c>
      <c r="N39" s="566" t="s">
        <v>876</v>
      </c>
      <c r="O39" s="566" t="s">
        <v>877</v>
      </c>
      <c r="P39" s="566" t="s">
        <v>878</v>
      </c>
    </row>
    <row r="40" spans="1:21" ht="140.25">
      <c r="A40" s="538">
        <f>+A38+1</f>
        <v>23</v>
      </c>
      <c r="B40" s="587" t="s">
        <v>112</v>
      </c>
      <c r="C40" s="587" t="s">
        <v>879</v>
      </c>
      <c r="D40" s="588" t="s">
        <v>880</v>
      </c>
      <c r="E40" s="588" t="s">
        <v>881</v>
      </c>
      <c r="F40" s="588" t="s">
        <v>882</v>
      </c>
      <c r="G40" s="588" t="s">
        <v>883</v>
      </c>
      <c r="H40" s="588" t="s">
        <v>884</v>
      </c>
      <c r="I40" s="588" t="s">
        <v>885</v>
      </c>
      <c r="K40" s="567" t="s">
        <v>886</v>
      </c>
      <c r="L40" s="567" t="s">
        <v>887</v>
      </c>
      <c r="M40" s="567" t="s">
        <v>888</v>
      </c>
      <c r="N40" s="567" t="s">
        <v>889</v>
      </c>
      <c r="O40" s="567" t="s">
        <v>890</v>
      </c>
      <c r="P40" s="567" t="s">
        <v>891</v>
      </c>
    </row>
    <row r="41" spans="1:21">
      <c r="A41" s="538">
        <f t="shared" ref="A41:A54" si="0">+A40+1</f>
        <v>24</v>
      </c>
      <c r="B41" s="568" t="s">
        <v>892</v>
      </c>
      <c r="C41" s="569">
        <v>2019</v>
      </c>
      <c r="D41" s="570" t="s">
        <v>893</v>
      </c>
      <c r="E41" s="571">
        <v>0</v>
      </c>
      <c r="F41" s="572" t="s">
        <v>893</v>
      </c>
      <c r="G41" s="573">
        <f>F9</f>
        <v>366</v>
      </c>
      <c r="H41" s="574" t="s">
        <v>893</v>
      </c>
      <c r="I41" s="575">
        <f>E41</f>
        <v>0</v>
      </c>
      <c r="K41" s="550" t="s">
        <v>893</v>
      </c>
      <c r="L41" s="550" t="s">
        <v>893</v>
      </c>
      <c r="M41" s="550" t="s">
        <v>893</v>
      </c>
      <c r="N41" s="550" t="s">
        <v>893</v>
      </c>
      <c r="O41" s="550" t="s">
        <v>893</v>
      </c>
      <c r="P41" s="550">
        <f>G24</f>
        <v>0</v>
      </c>
    </row>
    <row r="42" spans="1:21">
      <c r="A42" s="538">
        <f t="shared" si="0"/>
        <v>25</v>
      </c>
      <c r="B42" s="568" t="s">
        <v>894</v>
      </c>
      <c r="C42" s="569">
        <v>2020</v>
      </c>
      <c r="D42" s="550">
        <v>0</v>
      </c>
      <c r="E42" s="575">
        <f t="shared" ref="E42:E53" si="1">E41+D42</f>
        <v>0</v>
      </c>
      <c r="F42" s="572">
        <v>335</v>
      </c>
      <c r="G42" s="573">
        <f t="shared" ref="G42:G53" si="2">G41</f>
        <v>366</v>
      </c>
      <c r="H42" s="575">
        <f t="shared" ref="H42:H53" si="3">D42*F42/G42</f>
        <v>0</v>
      </c>
      <c r="I42" s="575">
        <f t="shared" ref="I42:I53" si="4">I41+H42</f>
        <v>0</v>
      </c>
      <c r="K42" s="550"/>
      <c r="L42" s="550">
        <f t="shared" ref="L42:L53" si="5">K42-D42</f>
        <v>0</v>
      </c>
      <c r="M42" s="550">
        <f t="shared" ref="M42:M53" si="6">IF(AND( D42&gt;=0, K42&gt;=0), IF( L42&gt;=0, H42, K42/ D42* H42), IF(AND( D42&lt;0, K42&lt;0), IF( L42&lt;0,H42, K42/ D42* H42),0))</f>
        <v>0</v>
      </c>
      <c r="N42" s="550">
        <f t="shared" ref="N42:N53" si="7">IF(AND( D42&gt;=0, K42&gt;=0), IF( L42&gt;=0, L42*50%,0), IF(AND( D42&lt;0, K42&lt;0),IF( L42&lt;0, L42*50%,0),0))</f>
        <v>0</v>
      </c>
      <c r="O42" s="550">
        <f t="shared" ref="O42:O53" si="8">IF(AND( D42&gt;=0, K42&lt;=0), K42*50%, IF(AND( D42&lt;0, K42&gt;=0), K42*50%,0))</f>
        <v>0</v>
      </c>
      <c r="P42" s="550">
        <f t="shared" ref="P42:P53" si="9">P41+M42+N42+O42</f>
        <v>0</v>
      </c>
    </row>
    <row r="43" spans="1:21">
      <c r="A43" s="538">
        <f t="shared" si="0"/>
        <v>26</v>
      </c>
      <c r="B43" s="568" t="s">
        <v>141</v>
      </c>
      <c r="C43" s="569">
        <v>2020</v>
      </c>
      <c r="D43" s="550">
        <v>0</v>
      </c>
      <c r="E43" s="575">
        <f t="shared" si="1"/>
        <v>0</v>
      </c>
      <c r="F43" s="572">
        <v>307</v>
      </c>
      <c r="G43" s="573">
        <f t="shared" si="2"/>
        <v>366</v>
      </c>
      <c r="H43" s="575">
        <f t="shared" si="3"/>
        <v>0</v>
      </c>
      <c r="I43" s="575">
        <f t="shared" si="4"/>
        <v>0</v>
      </c>
      <c r="K43" s="550"/>
      <c r="L43" s="550">
        <f t="shared" si="5"/>
        <v>0</v>
      </c>
      <c r="M43" s="550">
        <f t="shared" si="6"/>
        <v>0</v>
      </c>
      <c r="N43" s="550">
        <f t="shared" si="7"/>
        <v>0</v>
      </c>
      <c r="O43" s="550">
        <f t="shared" si="8"/>
        <v>0</v>
      </c>
      <c r="P43" s="550">
        <f t="shared" si="9"/>
        <v>0</v>
      </c>
    </row>
    <row r="44" spans="1:21">
      <c r="A44" s="538">
        <f t="shared" si="0"/>
        <v>27</v>
      </c>
      <c r="B44" s="568" t="s">
        <v>895</v>
      </c>
      <c r="C44" s="569">
        <v>2020</v>
      </c>
      <c r="D44" s="550">
        <v>-20825.783851201755</v>
      </c>
      <c r="E44" s="575">
        <f>E43+D44</f>
        <v>-20825.783851201755</v>
      </c>
      <c r="F44" s="572">
        <v>276</v>
      </c>
      <c r="G44" s="573">
        <f t="shared" si="2"/>
        <v>366</v>
      </c>
      <c r="H44" s="575">
        <f t="shared" si="3"/>
        <v>-15704.689461561979</v>
      </c>
      <c r="I44" s="575">
        <f t="shared" si="4"/>
        <v>-15704.689461561979</v>
      </c>
      <c r="K44" s="550"/>
      <c r="L44" s="550">
        <f t="shared" si="5"/>
        <v>20825.783851201755</v>
      </c>
      <c r="M44" s="550">
        <f t="shared" si="6"/>
        <v>0</v>
      </c>
      <c r="N44" s="550">
        <f t="shared" si="7"/>
        <v>0</v>
      </c>
      <c r="O44" s="550">
        <f t="shared" si="8"/>
        <v>0</v>
      </c>
      <c r="P44" s="550">
        <f t="shared" si="9"/>
        <v>0</v>
      </c>
    </row>
    <row r="45" spans="1:21">
      <c r="A45" s="538">
        <f t="shared" si="0"/>
        <v>28</v>
      </c>
      <c r="B45" s="568" t="s">
        <v>143</v>
      </c>
      <c r="C45" s="569">
        <v>2020</v>
      </c>
      <c r="D45" s="550">
        <v>-14275.627846406793</v>
      </c>
      <c r="E45" s="575">
        <f t="shared" si="1"/>
        <v>-35101.41169760855</v>
      </c>
      <c r="F45" s="572">
        <v>246</v>
      </c>
      <c r="G45" s="573">
        <f t="shared" si="2"/>
        <v>366</v>
      </c>
      <c r="H45" s="575">
        <f>D45*F45/G45</f>
        <v>-9595.0941262734177</v>
      </c>
      <c r="I45" s="575">
        <f t="shared" si="4"/>
        <v>-25299.783587835394</v>
      </c>
      <c r="K45" s="550"/>
      <c r="L45" s="550">
        <f t="shared" si="5"/>
        <v>14275.627846406793</v>
      </c>
      <c r="M45" s="550">
        <f t="shared" si="6"/>
        <v>0</v>
      </c>
      <c r="N45" s="550">
        <f t="shared" si="7"/>
        <v>0</v>
      </c>
      <c r="O45" s="550">
        <f t="shared" si="8"/>
        <v>0</v>
      </c>
      <c r="P45" s="550">
        <f t="shared" si="9"/>
        <v>0</v>
      </c>
    </row>
    <row r="46" spans="1:21">
      <c r="A46" s="538">
        <f t="shared" si="0"/>
        <v>29</v>
      </c>
      <c r="B46" s="568" t="s">
        <v>144</v>
      </c>
      <c r="C46" s="569">
        <v>2020</v>
      </c>
      <c r="D46" s="550">
        <v>-14275.627846406793</v>
      </c>
      <c r="E46" s="575">
        <f t="shared" si="1"/>
        <v>-49377.039544015344</v>
      </c>
      <c r="F46" s="572">
        <v>215</v>
      </c>
      <c r="G46" s="573">
        <f t="shared" si="2"/>
        <v>366</v>
      </c>
      <c r="H46" s="575">
        <f t="shared" si="3"/>
        <v>-8385.9562485722963</v>
      </c>
      <c r="I46" s="575">
        <f>I45+H46</f>
        <v>-33685.739836407694</v>
      </c>
      <c r="K46" s="550"/>
      <c r="L46" s="550">
        <f t="shared" si="5"/>
        <v>14275.627846406793</v>
      </c>
      <c r="M46" s="550">
        <f t="shared" si="6"/>
        <v>0</v>
      </c>
      <c r="N46" s="550">
        <f t="shared" si="7"/>
        <v>0</v>
      </c>
      <c r="O46" s="550">
        <f t="shared" si="8"/>
        <v>0</v>
      </c>
      <c r="P46" s="550">
        <f t="shared" si="9"/>
        <v>0</v>
      </c>
    </row>
    <row r="47" spans="1:21">
      <c r="A47" s="538">
        <f t="shared" si="0"/>
        <v>30</v>
      </c>
      <c r="B47" s="568" t="s">
        <v>145</v>
      </c>
      <c r="C47" s="569">
        <v>2020</v>
      </c>
      <c r="D47" s="550">
        <v>-223721.37730472803</v>
      </c>
      <c r="E47" s="575">
        <f t="shared" si="1"/>
        <v>-273098.41684874339</v>
      </c>
      <c r="F47" s="572">
        <v>185</v>
      </c>
      <c r="G47" s="573">
        <f t="shared" si="2"/>
        <v>366</v>
      </c>
      <c r="H47" s="575">
        <f t="shared" si="3"/>
        <v>-113083.20983982153</v>
      </c>
      <c r="I47" s="575">
        <f t="shared" si="4"/>
        <v>-146768.94967622921</v>
      </c>
      <c r="K47" s="550">
        <v>-145760</v>
      </c>
      <c r="L47" s="550">
        <f t="shared" si="5"/>
        <v>77961.377304728027</v>
      </c>
      <c r="M47" s="550">
        <f t="shared" si="6"/>
        <v>-73676.502732240435</v>
      </c>
      <c r="N47" s="550">
        <f t="shared" si="7"/>
        <v>0</v>
      </c>
      <c r="O47" s="550">
        <f t="shared" si="8"/>
        <v>0</v>
      </c>
      <c r="P47" s="550">
        <f t="shared" si="9"/>
        <v>-73676.502732240435</v>
      </c>
    </row>
    <row r="48" spans="1:21">
      <c r="A48" s="538">
        <f t="shared" si="0"/>
        <v>31</v>
      </c>
      <c r="B48" s="568" t="s">
        <v>146</v>
      </c>
      <c r="C48" s="569">
        <v>2020</v>
      </c>
      <c r="D48" s="550">
        <v>-195982.27137183869</v>
      </c>
      <c r="E48" s="575">
        <f t="shared" si="1"/>
        <v>-469080.68822058209</v>
      </c>
      <c r="F48" s="572">
        <v>154</v>
      </c>
      <c r="G48" s="573">
        <f t="shared" si="2"/>
        <v>366</v>
      </c>
      <c r="H48" s="575">
        <f t="shared" si="3"/>
        <v>-82462.485768478582</v>
      </c>
      <c r="I48" s="575">
        <f t="shared" si="4"/>
        <v>-229231.43544470781</v>
      </c>
      <c r="K48" s="550"/>
      <c r="L48" s="550">
        <f t="shared" si="5"/>
        <v>195982.27137183869</v>
      </c>
      <c r="M48" s="550">
        <f t="shared" si="6"/>
        <v>0</v>
      </c>
      <c r="N48" s="550">
        <f t="shared" si="7"/>
        <v>0</v>
      </c>
      <c r="O48" s="550">
        <f t="shared" si="8"/>
        <v>0</v>
      </c>
      <c r="P48" s="550">
        <f t="shared" si="9"/>
        <v>-73676.502732240435</v>
      </c>
    </row>
    <row r="49" spans="1:17">
      <c r="A49" s="538">
        <f t="shared" si="0"/>
        <v>32</v>
      </c>
      <c r="B49" s="568" t="s">
        <v>896</v>
      </c>
      <c r="C49" s="569">
        <v>2020</v>
      </c>
      <c r="D49" s="550">
        <v>-195982.27137183869</v>
      </c>
      <c r="E49" s="575">
        <f t="shared" si="1"/>
        <v>-665062.95959242084</v>
      </c>
      <c r="F49" s="572">
        <v>123</v>
      </c>
      <c r="G49" s="573">
        <f t="shared" si="2"/>
        <v>366</v>
      </c>
      <c r="H49" s="575">
        <f t="shared" si="3"/>
        <v>-65862.8944774212</v>
      </c>
      <c r="I49" s="575">
        <f t="shared" si="4"/>
        <v>-295094.32992212899</v>
      </c>
      <c r="K49" s="550"/>
      <c r="L49" s="550">
        <f t="shared" si="5"/>
        <v>195982.27137183869</v>
      </c>
      <c r="M49" s="550">
        <f t="shared" si="6"/>
        <v>0</v>
      </c>
      <c r="N49" s="550">
        <f t="shared" si="7"/>
        <v>0</v>
      </c>
      <c r="O49" s="550">
        <f t="shared" si="8"/>
        <v>0</v>
      </c>
      <c r="P49" s="550">
        <f t="shared" si="9"/>
        <v>-73676.502732240435</v>
      </c>
    </row>
    <row r="50" spans="1:17">
      <c r="A50" s="538">
        <f t="shared" si="0"/>
        <v>33</v>
      </c>
      <c r="B50" s="568" t="s">
        <v>148</v>
      </c>
      <c r="C50" s="569">
        <v>2020</v>
      </c>
      <c r="D50" s="550">
        <v>-195982.27137183869</v>
      </c>
      <c r="E50" s="575">
        <f t="shared" si="1"/>
        <v>-861045.23096425948</v>
      </c>
      <c r="F50" s="572">
        <v>93</v>
      </c>
      <c r="G50" s="573">
        <f t="shared" si="2"/>
        <v>366</v>
      </c>
      <c r="H50" s="575">
        <f t="shared" si="3"/>
        <v>-49798.773873172133</v>
      </c>
      <c r="I50" s="575">
        <f t="shared" si="4"/>
        <v>-344893.10379530111</v>
      </c>
      <c r="K50" s="550">
        <f>-927542-K47</f>
        <v>-781782</v>
      </c>
      <c r="L50" s="550">
        <f t="shared" si="5"/>
        <v>-585799.72862816136</v>
      </c>
      <c r="M50" s="550">
        <f t="shared" si="6"/>
        <v>-49798.773873172133</v>
      </c>
      <c r="N50" s="550">
        <f t="shared" si="7"/>
        <v>-292899.86431408068</v>
      </c>
      <c r="O50" s="550">
        <f t="shared" si="8"/>
        <v>0</v>
      </c>
      <c r="P50" s="550">
        <f t="shared" si="9"/>
        <v>-416375.14091949328</v>
      </c>
    </row>
    <row r="51" spans="1:17">
      <c r="A51" s="538">
        <f t="shared" si="0"/>
        <v>34</v>
      </c>
      <c r="B51" s="568" t="s">
        <v>149</v>
      </c>
      <c r="C51" s="569">
        <v>2020</v>
      </c>
      <c r="D51" s="550">
        <v>-195982.27137183869</v>
      </c>
      <c r="E51" s="575">
        <f t="shared" si="1"/>
        <v>-1057027.5023360981</v>
      </c>
      <c r="F51" s="572">
        <v>62</v>
      </c>
      <c r="G51" s="573">
        <f t="shared" si="2"/>
        <v>366</v>
      </c>
      <c r="H51" s="575">
        <f t="shared" si="3"/>
        <v>-33199.18258211475</v>
      </c>
      <c r="I51" s="575">
        <f t="shared" si="4"/>
        <v>-378092.28637741588</v>
      </c>
      <c r="K51" s="550"/>
      <c r="L51" s="550">
        <f t="shared" si="5"/>
        <v>195982.27137183869</v>
      </c>
      <c r="M51" s="550">
        <f t="shared" si="6"/>
        <v>0</v>
      </c>
      <c r="N51" s="550">
        <f t="shared" si="7"/>
        <v>0</v>
      </c>
      <c r="O51" s="550">
        <f t="shared" si="8"/>
        <v>0</v>
      </c>
      <c r="P51" s="550">
        <f t="shared" si="9"/>
        <v>-416375.14091949328</v>
      </c>
    </row>
    <row r="52" spans="1:17">
      <c r="A52" s="538">
        <f t="shared" si="0"/>
        <v>35</v>
      </c>
      <c r="B52" s="568" t="s">
        <v>150</v>
      </c>
      <c r="C52" s="569">
        <v>2020</v>
      </c>
      <c r="D52" s="550">
        <v>-195982.27137183869</v>
      </c>
      <c r="E52" s="575">
        <f t="shared" si="1"/>
        <v>-1253009.7737079368</v>
      </c>
      <c r="F52" s="572">
        <v>32</v>
      </c>
      <c r="G52" s="573">
        <f t="shared" si="2"/>
        <v>366</v>
      </c>
      <c r="H52" s="575">
        <f t="shared" si="3"/>
        <v>-17135.061977865676</v>
      </c>
      <c r="I52" s="575">
        <f t="shared" si="4"/>
        <v>-395227.34835528157</v>
      </c>
      <c r="K52" s="550"/>
      <c r="L52" s="550">
        <f t="shared" si="5"/>
        <v>195982.27137183869</v>
      </c>
      <c r="M52" s="550">
        <f t="shared" si="6"/>
        <v>0</v>
      </c>
      <c r="N52" s="550">
        <f t="shared" si="7"/>
        <v>0</v>
      </c>
      <c r="O52" s="550">
        <f t="shared" si="8"/>
        <v>0</v>
      </c>
      <c r="P52" s="550">
        <f t="shared" si="9"/>
        <v>-416375.14091949328</v>
      </c>
    </row>
    <row r="53" spans="1:17">
      <c r="A53" s="538">
        <f t="shared" si="0"/>
        <v>36</v>
      </c>
      <c r="B53" s="568" t="s">
        <v>151</v>
      </c>
      <c r="C53" s="569">
        <v>2020</v>
      </c>
      <c r="D53" s="550">
        <v>-195982.27137183869</v>
      </c>
      <c r="E53" s="575">
        <f t="shared" si="1"/>
        <v>-1448992.0450797754</v>
      </c>
      <c r="F53" s="572">
        <v>1</v>
      </c>
      <c r="G53" s="573">
        <f t="shared" si="2"/>
        <v>366</v>
      </c>
      <c r="H53" s="575">
        <f t="shared" si="3"/>
        <v>-535.47068680830239</v>
      </c>
      <c r="I53" s="576">
        <f t="shared" si="4"/>
        <v>-395762.81904208986</v>
      </c>
      <c r="K53" s="550">
        <f>-1617779.44723491-K50-K47</f>
        <v>-690237.44723490998</v>
      </c>
      <c r="L53" s="550">
        <f t="shared" si="5"/>
        <v>-494255.17586307129</v>
      </c>
      <c r="M53" s="550">
        <f t="shared" si="6"/>
        <v>-535.47068680830239</v>
      </c>
      <c r="N53" s="550">
        <f t="shared" si="7"/>
        <v>-247127.58793153564</v>
      </c>
      <c r="O53" s="550">
        <f t="shared" si="8"/>
        <v>0</v>
      </c>
      <c r="P53" s="550">
        <f t="shared" si="9"/>
        <v>-664038.19953783718</v>
      </c>
    </row>
    <row r="54" spans="1:17" ht="13.5" thickBot="1">
      <c r="A54" s="538">
        <f t="shared" si="0"/>
        <v>37</v>
      </c>
      <c r="B54" s="577" t="s">
        <v>897</v>
      </c>
      <c r="C54" s="577"/>
      <c r="D54" s="578">
        <f>SUM(D42:D53)</f>
        <v>-1448992.0450797754</v>
      </c>
      <c r="E54" s="579"/>
      <c r="F54" s="579"/>
      <c r="G54" s="579"/>
      <c r="H54" s="579"/>
      <c r="I54" s="575"/>
      <c r="K54" s="580">
        <f>SUM(K42:K53)</f>
        <v>-1617779.44723491</v>
      </c>
      <c r="L54" s="580">
        <f>SUM(L42:L53)</f>
        <v>-168787.40215513448</v>
      </c>
      <c r="M54" s="581"/>
      <c r="N54" s="581"/>
      <c r="O54" s="581"/>
      <c r="P54" s="581"/>
    </row>
    <row r="55" spans="1:17" ht="13.5" thickTop="1">
      <c r="A55" s="538"/>
      <c r="B55" s="525"/>
      <c r="C55" s="525"/>
      <c r="D55" s="525"/>
      <c r="E55" s="525"/>
      <c r="F55" s="525"/>
      <c r="G55" s="525"/>
      <c r="H55" s="525"/>
      <c r="I55" s="525"/>
    </row>
    <row r="56" spans="1:17">
      <c r="A56" s="650" t="s">
        <v>937</v>
      </c>
      <c r="B56" s="525"/>
      <c r="C56" s="525"/>
      <c r="D56" s="525"/>
      <c r="E56" s="525"/>
      <c r="F56" s="525"/>
      <c r="G56" s="525"/>
      <c r="H56" s="525"/>
      <c r="I56" s="525"/>
    </row>
    <row r="58" spans="1:17" s="547" customFormat="1" ht="12.75" customHeight="1">
      <c r="A58" s="582">
        <f>+A54+1</f>
        <v>38</v>
      </c>
      <c r="B58" s="546" t="s">
        <v>898</v>
      </c>
      <c r="C58" s="546"/>
      <c r="D58" s="546"/>
      <c r="E58" s="546"/>
      <c r="G58" s="698" t="s">
        <v>859</v>
      </c>
      <c r="K58" s="546" t="s">
        <v>899</v>
      </c>
      <c r="L58" s="546"/>
      <c r="M58" s="546"/>
      <c r="N58" s="546"/>
      <c r="P58" s="698" t="s">
        <v>859</v>
      </c>
    </row>
    <row r="59" spans="1:17" s="547" customFormat="1" ht="12.75" customHeight="1">
      <c r="A59" s="582"/>
      <c r="B59" s="546"/>
      <c r="C59" s="546"/>
      <c r="D59" s="546"/>
      <c r="G59" s="699"/>
      <c r="K59" s="546"/>
      <c r="L59" s="546"/>
      <c r="M59" s="546"/>
      <c r="P59" s="700"/>
    </row>
    <row r="60" spans="1:17" s="547" customFormat="1" ht="12.75" customHeight="1">
      <c r="A60" s="582">
        <f>+A58+1</f>
        <v>39</v>
      </c>
      <c r="B60" s="549" t="s">
        <v>861</v>
      </c>
      <c r="C60" s="549"/>
      <c r="D60" s="549"/>
      <c r="G60" s="550">
        <v>0</v>
      </c>
      <c r="H60" s="551"/>
      <c r="K60" s="549" t="s">
        <v>861</v>
      </c>
      <c r="L60" s="549"/>
      <c r="M60" s="549"/>
      <c r="P60" s="550">
        <v>-496844.41</v>
      </c>
      <c r="Q60" s="551"/>
    </row>
    <row r="61" spans="1:17" s="547" customFormat="1" ht="12.75" customHeight="1">
      <c r="A61" s="582">
        <f>+A60+1</f>
        <v>40</v>
      </c>
      <c r="B61" s="549" t="s">
        <v>862</v>
      </c>
      <c r="C61" s="549"/>
      <c r="D61" s="549"/>
      <c r="G61" s="550">
        <v>0</v>
      </c>
      <c r="H61" s="551"/>
      <c r="K61" s="549" t="s">
        <v>862</v>
      </c>
      <c r="L61" s="549"/>
      <c r="M61" s="549"/>
      <c r="P61" s="550">
        <v>0</v>
      </c>
      <c r="Q61" s="551"/>
    </row>
    <row r="62" spans="1:17" s="547" customFormat="1" ht="12.75" customHeight="1">
      <c r="A62" s="582">
        <f>+A61+1</f>
        <v>41</v>
      </c>
      <c r="B62" s="549" t="s">
        <v>863</v>
      </c>
      <c r="C62" s="549"/>
      <c r="D62" s="549"/>
      <c r="G62" s="553">
        <v>0</v>
      </c>
      <c r="H62" s="551"/>
      <c r="K62" s="549" t="s">
        <v>863</v>
      </c>
      <c r="L62" s="549"/>
      <c r="M62" s="549"/>
      <c r="P62" s="553">
        <v>-457743</v>
      </c>
      <c r="Q62" s="551"/>
    </row>
    <row r="63" spans="1:17" s="547" customFormat="1" ht="12.75" customHeight="1">
      <c r="A63" s="582">
        <f>+A62+1</f>
        <v>42</v>
      </c>
      <c r="B63" s="549" t="s">
        <v>864</v>
      </c>
      <c r="C63" s="549"/>
      <c r="D63" s="549"/>
      <c r="G63" s="555">
        <f>+G60-G62-G61</f>
        <v>0</v>
      </c>
      <c r="H63" s="551"/>
      <c r="K63" s="549" t="s">
        <v>864</v>
      </c>
      <c r="L63" s="549"/>
      <c r="M63" s="549"/>
      <c r="P63" s="555">
        <f>+P60-P62-P61</f>
        <v>-39101.409999999974</v>
      </c>
      <c r="Q63" s="551"/>
    </row>
    <row r="64" spans="1:17" s="547" customFormat="1" ht="12.75" customHeight="1">
      <c r="A64" s="582">
        <f>+A63+1</f>
        <v>43</v>
      </c>
      <c r="B64" s="549" t="s">
        <v>865</v>
      </c>
      <c r="C64" s="549"/>
      <c r="D64" s="549"/>
      <c r="G64" s="555">
        <v>0</v>
      </c>
      <c r="H64" s="551"/>
      <c r="K64" s="549" t="s">
        <v>865</v>
      </c>
      <c r="L64" s="549"/>
      <c r="M64" s="549"/>
      <c r="P64" s="555">
        <v>0</v>
      </c>
      <c r="Q64" s="551"/>
    </row>
    <row r="65" spans="1:17" s="547" customFormat="1" ht="12.75" customHeight="1" thickBot="1">
      <c r="A65" s="582">
        <f>+A64+1</f>
        <v>44</v>
      </c>
      <c r="B65" s="549" t="s">
        <v>866</v>
      </c>
      <c r="C65" s="549"/>
      <c r="D65" s="549"/>
      <c r="G65" s="557">
        <f>+G63-G64</f>
        <v>0</v>
      </c>
      <c r="H65" s="551"/>
      <c r="K65" s="549" t="s">
        <v>866</v>
      </c>
      <c r="L65" s="549"/>
      <c r="M65" s="549"/>
      <c r="P65" s="557">
        <f>+P63-P64</f>
        <v>-39101.409999999974</v>
      </c>
      <c r="Q65" s="551"/>
    </row>
    <row r="66" spans="1:17" s="547" customFormat="1" ht="12.75" customHeight="1" thickTop="1">
      <c r="A66" s="582"/>
      <c r="B66" s="549"/>
      <c r="C66" s="549"/>
      <c r="D66" s="549"/>
      <c r="G66" s="555"/>
      <c r="H66" s="551"/>
      <c r="K66" s="549"/>
      <c r="L66" s="549"/>
      <c r="M66" s="549"/>
      <c r="P66" s="555"/>
      <c r="Q66" s="551"/>
    </row>
    <row r="67" spans="1:17" s="547" customFormat="1" ht="12.75" customHeight="1">
      <c r="A67" s="582">
        <f>+A65+1</f>
        <v>45</v>
      </c>
      <c r="B67" s="549" t="s">
        <v>867</v>
      </c>
      <c r="C67" s="549"/>
      <c r="D67" s="549"/>
      <c r="G67" s="550">
        <v>0</v>
      </c>
      <c r="H67" s="551"/>
      <c r="K67" s="549" t="s">
        <v>867</v>
      </c>
      <c r="L67" s="549"/>
      <c r="M67" s="549"/>
      <c r="P67" s="550">
        <v>-829486</v>
      </c>
      <c r="Q67" s="551"/>
    </row>
    <row r="68" spans="1:17" s="547" customFormat="1" ht="12.75" customHeight="1">
      <c r="A68" s="582">
        <f>+A67+1</f>
        <v>46</v>
      </c>
      <c r="B68" s="549" t="s">
        <v>862</v>
      </c>
      <c r="C68" s="549"/>
      <c r="D68" s="549"/>
      <c r="G68" s="550">
        <v>0</v>
      </c>
      <c r="H68" s="551"/>
      <c r="K68" s="549" t="s">
        <v>862</v>
      </c>
      <c r="L68" s="549"/>
      <c r="M68" s="549"/>
      <c r="P68" s="550">
        <v>0</v>
      </c>
      <c r="Q68" s="551"/>
    </row>
    <row r="69" spans="1:17" s="547" customFormat="1" ht="12.75" customHeight="1">
      <c r="A69" s="582">
        <f>+A68+1</f>
        <v>47</v>
      </c>
      <c r="B69" s="549" t="s">
        <v>863</v>
      </c>
      <c r="C69" s="549"/>
      <c r="D69" s="549"/>
      <c r="G69" s="553">
        <v>0</v>
      </c>
      <c r="H69" s="551"/>
      <c r="K69" s="549" t="s">
        <v>863</v>
      </c>
      <c r="L69" s="549"/>
      <c r="M69" s="549"/>
      <c r="P69" s="553">
        <v>-797313</v>
      </c>
      <c r="Q69" s="551"/>
    </row>
    <row r="70" spans="1:17" s="547" customFormat="1" ht="12.75" customHeight="1">
      <c r="A70" s="582">
        <f>+A69+1</f>
        <v>48</v>
      </c>
      <c r="B70" s="549" t="s">
        <v>864</v>
      </c>
      <c r="C70" s="549"/>
      <c r="D70" s="549"/>
      <c r="G70" s="555">
        <f>+G67-G69-G68</f>
        <v>0</v>
      </c>
      <c r="H70" s="551"/>
      <c r="K70" s="549" t="s">
        <v>864</v>
      </c>
      <c r="L70" s="549"/>
      <c r="M70" s="549"/>
      <c r="P70" s="555">
        <f>+P67-P69-P68</f>
        <v>-32173</v>
      </c>
      <c r="Q70" s="551"/>
    </row>
    <row r="71" spans="1:17" s="547" customFormat="1" ht="12.75" customHeight="1">
      <c r="A71" s="582">
        <f>+A70+1</f>
        <v>49</v>
      </c>
      <c r="B71" s="549" t="s">
        <v>868</v>
      </c>
      <c r="C71" s="549"/>
      <c r="D71" s="549"/>
      <c r="G71" s="558"/>
      <c r="H71" s="551"/>
      <c r="K71" s="549" t="s">
        <v>868</v>
      </c>
      <c r="L71" s="549"/>
      <c r="M71" s="549"/>
      <c r="P71" s="558">
        <v>0</v>
      </c>
      <c r="Q71" s="551"/>
    </row>
    <row r="72" spans="1:17" s="547" customFormat="1" ht="12.75" customHeight="1" thickBot="1">
      <c r="A72" s="582">
        <f>+A71+1</f>
        <v>50</v>
      </c>
      <c r="B72" s="549" t="s">
        <v>869</v>
      </c>
      <c r="C72" s="549"/>
      <c r="D72" s="549"/>
      <c r="G72" s="557">
        <f>+G70-G71</f>
        <v>0</v>
      </c>
      <c r="H72" s="551"/>
      <c r="K72" s="549" t="s">
        <v>869</v>
      </c>
      <c r="L72" s="549"/>
      <c r="M72" s="549"/>
      <c r="P72" s="557">
        <f>+P70-P71</f>
        <v>-32173</v>
      </c>
      <c r="Q72" s="551"/>
    </row>
    <row r="73" spans="1:17" s="547" customFormat="1" ht="12.75" customHeight="1" thickTop="1">
      <c r="A73" s="582"/>
      <c r="B73" s="549"/>
      <c r="C73" s="549"/>
      <c r="D73" s="549"/>
      <c r="G73" s="555"/>
      <c r="H73" s="551"/>
      <c r="K73" s="549"/>
      <c r="L73" s="549"/>
      <c r="M73" s="549"/>
      <c r="P73" s="555"/>
      <c r="Q73" s="551"/>
    </row>
    <row r="74" spans="1:17" s="547" customFormat="1" ht="12.75" customHeight="1">
      <c r="A74" s="582">
        <f>+A72+1</f>
        <v>51</v>
      </c>
      <c r="B74" s="549" t="s">
        <v>870</v>
      </c>
      <c r="C74" s="549"/>
      <c r="D74" s="549"/>
      <c r="G74" s="555">
        <v>0</v>
      </c>
      <c r="H74" s="551"/>
      <c r="K74" s="549" t="s">
        <v>870</v>
      </c>
      <c r="L74" s="549"/>
      <c r="M74" s="549"/>
      <c r="P74" s="555">
        <v>0</v>
      </c>
      <c r="Q74" s="551"/>
    </row>
    <row r="75" spans="1:17" s="547" customFormat="1" ht="12.75" customHeight="1">
      <c r="A75" s="582">
        <f>+A74+1</f>
        <v>52</v>
      </c>
      <c r="B75" s="549" t="s">
        <v>871</v>
      </c>
      <c r="C75" s="549"/>
      <c r="D75" s="549"/>
      <c r="G75" s="555">
        <f>+(G65+G72)/2</f>
        <v>0</v>
      </c>
      <c r="H75" s="551"/>
      <c r="K75" s="549" t="s">
        <v>871</v>
      </c>
      <c r="L75" s="549"/>
      <c r="M75" s="549"/>
      <c r="P75" s="555">
        <f>+(P65+P72)/2</f>
        <v>-35637.204999999987</v>
      </c>
      <c r="Q75" s="551"/>
    </row>
    <row r="76" spans="1:17" s="547" customFormat="1" ht="12.75" customHeight="1" thickBot="1">
      <c r="A76" s="582">
        <f>+A75+1</f>
        <v>53</v>
      </c>
      <c r="B76" s="549" t="s">
        <v>872</v>
      </c>
      <c r="C76" s="549"/>
      <c r="D76" s="549"/>
      <c r="G76" s="557">
        <f>+G74+G75</f>
        <v>0</v>
      </c>
      <c r="H76" s="541" t="s">
        <v>900</v>
      </c>
      <c r="K76" s="549" t="s">
        <v>872</v>
      </c>
      <c r="L76" s="549"/>
      <c r="M76" s="549"/>
      <c r="P76" s="557">
        <f>+P74+P75</f>
        <v>-35637.204999999987</v>
      </c>
      <c r="Q76" s="541" t="s">
        <v>900</v>
      </c>
    </row>
    <row r="77" spans="1:17" s="547" customFormat="1" ht="12.75" customHeight="1" thickTop="1">
      <c r="A77" s="582"/>
      <c r="B77" s="546"/>
      <c r="C77" s="546"/>
      <c r="D77" s="546"/>
      <c r="F77" s="583"/>
      <c r="I77" s="584"/>
      <c r="J77" s="551"/>
    </row>
    <row r="78" spans="1:17" s="547" customFormat="1" ht="12.75" customHeight="1">
      <c r="A78" s="582">
        <f>A76+1</f>
        <v>54</v>
      </c>
      <c r="B78" s="546" t="s">
        <v>901</v>
      </c>
      <c r="C78" s="546"/>
      <c r="D78" s="546"/>
      <c r="E78" s="546"/>
      <c r="G78" s="698" t="s">
        <v>859</v>
      </c>
      <c r="K78" s="546" t="s">
        <v>902</v>
      </c>
      <c r="L78" s="546"/>
      <c r="M78" s="546"/>
      <c r="N78" s="546"/>
      <c r="P78" s="698" t="s">
        <v>859</v>
      </c>
    </row>
    <row r="79" spans="1:17" s="547" customFormat="1" ht="12.75" customHeight="1">
      <c r="A79" s="582"/>
      <c r="B79" s="546"/>
      <c r="C79" s="546"/>
      <c r="D79" s="546"/>
      <c r="G79" s="699"/>
      <c r="K79" s="546"/>
      <c r="L79" s="546"/>
      <c r="M79" s="546"/>
      <c r="P79" s="700"/>
    </row>
    <row r="80" spans="1:17" s="547" customFormat="1" ht="12.75" customHeight="1">
      <c r="A80" s="582">
        <f>+A78+1</f>
        <v>55</v>
      </c>
      <c r="B80" s="549" t="s">
        <v>861</v>
      </c>
      <c r="C80" s="549"/>
      <c r="D80" s="549"/>
      <c r="G80" s="550">
        <v>0</v>
      </c>
      <c r="H80" s="551"/>
      <c r="K80" s="549" t="s">
        <v>861</v>
      </c>
      <c r="L80" s="549"/>
      <c r="M80" s="549"/>
      <c r="P80" s="550">
        <v>0</v>
      </c>
      <c r="Q80" s="551"/>
    </row>
    <row r="81" spans="1:17" s="547" customFormat="1" ht="12.75" customHeight="1">
      <c r="A81" s="582">
        <f>+A80+1</f>
        <v>56</v>
      </c>
      <c r="B81" s="549" t="s">
        <v>862</v>
      </c>
      <c r="C81" s="549"/>
      <c r="D81" s="549"/>
      <c r="G81" s="550">
        <v>0</v>
      </c>
      <c r="H81" s="551"/>
      <c r="K81" s="549" t="s">
        <v>862</v>
      </c>
      <c r="L81" s="549"/>
      <c r="M81" s="549"/>
      <c r="P81" s="550">
        <v>0</v>
      </c>
      <c r="Q81" s="551"/>
    </row>
    <row r="82" spans="1:17" s="547" customFormat="1" ht="12.75" customHeight="1">
      <c r="A82" s="582">
        <f>+A81+1</f>
        <v>57</v>
      </c>
      <c r="B82" s="549" t="s">
        <v>863</v>
      </c>
      <c r="C82" s="549"/>
      <c r="D82" s="549"/>
      <c r="G82" s="553">
        <v>0</v>
      </c>
      <c r="H82" s="551"/>
      <c r="K82" s="549" t="s">
        <v>863</v>
      </c>
      <c r="L82" s="549"/>
      <c r="M82" s="549"/>
      <c r="P82" s="553">
        <v>0</v>
      </c>
      <c r="Q82" s="551"/>
    </row>
    <row r="83" spans="1:17" s="547" customFormat="1" ht="12.75" customHeight="1">
      <c r="A83" s="582">
        <f>+A82+1</f>
        <v>58</v>
      </c>
      <c r="B83" s="549" t="s">
        <v>864</v>
      </c>
      <c r="C83" s="549"/>
      <c r="D83" s="549"/>
      <c r="G83" s="555">
        <f>+G80-G82-G81</f>
        <v>0</v>
      </c>
      <c r="H83" s="551"/>
      <c r="K83" s="549" t="s">
        <v>864</v>
      </c>
      <c r="L83" s="549"/>
      <c r="M83" s="549"/>
      <c r="P83" s="555">
        <f>+P80-P82-P81</f>
        <v>0</v>
      </c>
      <c r="Q83" s="551"/>
    </row>
    <row r="84" spans="1:17" s="547" customFormat="1" ht="12.75" customHeight="1">
      <c r="A84" s="582">
        <f>+A83+1</f>
        <v>59</v>
      </c>
      <c r="B84" s="549" t="s">
        <v>865</v>
      </c>
      <c r="C84" s="549"/>
      <c r="D84" s="549"/>
      <c r="G84" s="555">
        <v>0</v>
      </c>
      <c r="H84" s="551"/>
      <c r="K84" s="549" t="s">
        <v>865</v>
      </c>
      <c r="L84" s="549"/>
      <c r="M84" s="549"/>
      <c r="P84" s="555">
        <v>0</v>
      </c>
      <c r="Q84" s="551"/>
    </row>
    <row r="85" spans="1:17" s="547" customFormat="1" ht="12.75" customHeight="1" thickBot="1">
      <c r="A85" s="582">
        <f>+A84+1</f>
        <v>60</v>
      </c>
      <c r="B85" s="549" t="s">
        <v>866</v>
      </c>
      <c r="C85" s="549"/>
      <c r="D85" s="549"/>
      <c r="G85" s="557">
        <f>+G83-G84</f>
        <v>0</v>
      </c>
      <c r="H85" s="551"/>
      <c r="K85" s="549" t="s">
        <v>866</v>
      </c>
      <c r="L85" s="549"/>
      <c r="M85" s="549"/>
      <c r="P85" s="557">
        <f>+P83-P84</f>
        <v>0</v>
      </c>
      <c r="Q85" s="551"/>
    </row>
    <row r="86" spans="1:17" s="547" customFormat="1" ht="12.75" customHeight="1" thickTop="1">
      <c r="A86" s="582"/>
      <c r="B86" s="549"/>
      <c r="C86" s="549"/>
      <c r="D86" s="549"/>
      <c r="G86" s="555"/>
      <c r="H86" s="551"/>
      <c r="K86" s="549"/>
      <c r="L86" s="549"/>
      <c r="M86" s="549"/>
      <c r="P86" s="555"/>
      <c r="Q86" s="551"/>
    </row>
    <row r="87" spans="1:17" s="547" customFormat="1" ht="12.75" customHeight="1">
      <c r="A87" s="582">
        <f>+A85+1</f>
        <v>61</v>
      </c>
      <c r="B87" s="549" t="s">
        <v>867</v>
      </c>
      <c r="C87" s="549"/>
      <c r="D87" s="549"/>
      <c r="G87" s="550">
        <v>0</v>
      </c>
      <c r="H87" s="551"/>
      <c r="K87" s="549" t="s">
        <v>867</v>
      </c>
      <c r="L87" s="549"/>
      <c r="M87" s="549"/>
      <c r="P87" s="550">
        <v>319379.32684843621</v>
      </c>
      <c r="Q87" s="551"/>
    </row>
    <row r="88" spans="1:17" s="547" customFormat="1" ht="12.75" customHeight="1">
      <c r="A88" s="582">
        <f>+A87+1</f>
        <v>62</v>
      </c>
      <c r="B88" s="549" t="s">
        <v>862</v>
      </c>
      <c r="C88" s="549"/>
      <c r="D88" s="549"/>
      <c r="G88" s="550">
        <v>0</v>
      </c>
      <c r="H88" s="551"/>
      <c r="K88" s="549" t="s">
        <v>862</v>
      </c>
      <c r="L88" s="549"/>
      <c r="M88" s="549"/>
      <c r="P88" s="550">
        <v>0</v>
      </c>
      <c r="Q88" s="551"/>
    </row>
    <row r="89" spans="1:17" s="547" customFormat="1" ht="12.75" customHeight="1">
      <c r="A89" s="582">
        <f>+A88+1</f>
        <v>63</v>
      </c>
      <c r="B89" s="549" t="s">
        <v>863</v>
      </c>
      <c r="C89" s="549"/>
      <c r="D89" s="549"/>
      <c r="G89" s="553">
        <v>0</v>
      </c>
      <c r="H89" s="551"/>
      <c r="K89" s="549" t="s">
        <v>863</v>
      </c>
      <c r="L89" s="549"/>
      <c r="M89" s="549"/>
      <c r="P89" s="553">
        <v>0</v>
      </c>
      <c r="Q89" s="551"/>
    </row>
    <row r="90" spans="1:17" s="547" customFormat="1" ht="12.75" customHeight="1">
      <c r="A90" s="582">
        <f>+A89+1</f>
        <v>64</v>
      </c>
      <c r="B90" s="549" t="s">
        <v>864</v>
      </c>
      <c r="C90" s="549"/>
      <c r="D90" s="549"/>
      <c r="G90" s="555">
        <f>+G87-G89-G88</f>
        <v>0</v>
      </c>
      <c r="H90" s="551"/>
      <c r="K90" s="549" t="s">
        <v>864</v>
      </c>
      <c r="L90" s="549"/>
      <c r="M90" s="549"/>
      <c r="P90" s="555">
        <f>+P87-P89-P88</f>
        <v>319379.32684843621</v>
      </c>
      <c r="Q90" s="551"/>
    </row>
    <row r="91" spans="1:17" s="547" customFormat="1" ht="12.75" customHeight="1">
      <c r="A91" s="582">
        <f>+A90+1</f>
        <v>65</v>
      </c>
      <c r="B91" s="549" t="s">
        <v>868</v>
      </c>
      <c r="C91" s="549"/>
      <c r="D91" s="549"/>
      <c r="G91" s="558">
        <v>0</v>
      </c>
      <c r="H91" s="551"/>
      <c r="K91" s="549" t="s">
        <v>868</v>
      </c>
      <c r="L91" s="549"/>
      <c r="M91" s="549"/>
      <c r="P91" s="558">
        <v>0</v>
      </c>
      <c r="Q91" s="551"/>
    </row>
    <row r="92" spans="1:17" s="547" customFormat="1" ht="12.75" customHeight="1" thickBot="1">
      <c r="A92" s="582">
        <f>+A91+1</f>
        <v>66</v>
      </c>
      <c r="B92" s="549" t="s">
        <v>869</v>
      </c>
      <c r="C92" s="549"/>
      <c r="D92" s="549"/>
      <c r="G92" s="557">
        <f>+G90-G91</f>
        <v>0</v>
      </c>
      <c r="H92" s="551"/>
      <c r="K92" s="549" t="s">
        <v>869</v>
      </c>
      <c r="L92" s="549"/>
      <c r="M92" s="549"/>
      <c r="P92" s="557">
        <f>+P90-P91</f>
        <v>319379.32684843621</v>
      </c>
      <c r="Q92" s="551"/>
    </row>
    <row r="93" spans="1:17" s="547" customFormat="1" ht="12.75" customHeight="1" thickTop="1">
      <c r="A93" s="582"/>
      <c r="B93" s="549"/>
      <c r="C93" s="549"/>
      <c r="D93" s="549"/>
      <c r="G93" s="555"/>
      <c r="H93" s="551"/>
      <c r="K93" s="549"/>
      <c r="L93" s="549"/>
      <c r="M93" s="549"/>
      <c r="P93" s="555"/>
      <c r="Q93" s="551"/>
    </row>
    <row r="94" spans="1:17" s="547" customFormat="1" ht="12.75" customHeight="1">
      <c r="A94" s="582">
        <f>+A92+1</f>
        <v>67</v>
      </c>
      <c r="B94" s="549" t="s">
        <v>870</v>
      </c>
      <c r="C94" s="549"/>
      <c r="D94" s="549"/>
      <c r="G94" s="555">
        <v>0</v>
      </c>
      <c r="H94" s="551"/>
      <c r="K94" s="549" t="s">
        <v>870</v>
      </c>
      <c r="L94" s="549"/>
      <c r="M94" s="549"/>
      <c r="P94" s="555">
        <v>0</v>
      </c>
      <c r="Q94" s="551"/>
    </row>
    <row r="95" spans="1:17" s="547" customFormat="1" ht="12.75" customHeight="1">
      <c r="A95" s="582">
        <f>+A94+1</f>
        <v>68</v>
      </c>
      <c r="B95" s="549" t="s">
        <v>871</v>
      </c>
      <c r="C95" s="549"/>
      <c r="D95" s="549"/>
      <c r="G95" s="555">
        <f>+(G85+G92)/2</f>
        <v>0</v>
      </c>
      <c r="H95" s="551"/>
      <c r="K95" s="549" t="s">
        <v>871</v>
      </c>
      <c r="L95" s="549"/>
      <c r="M95" s="549"/>
      <c r="P95" s="555">
        <f>+(P85+P92)/2</f>
        <v>159689.6634242181</v>
      </c>
      <c r="Q95" s="551"/>
    </row>
    <row r="96" spans="1:17" s="547" customFormat="1" ht="12.75" customHeight="1" thickBot="1">
      <c r="A96" s="582">
        <f>+A95+1</f>
        <v>69</v>
      </c>
      <c r="B96" s="549" t="s">
        <v>872</v>
      </c>
      <c r="C96" s="549"/>
      <c r="D96" s="549"/>
      <c r="G96" s="557">
        <f>+G94+G95</f>
        <v>0</v>
      </c>
      <c r="H96" s="541" t="s">
        <v>903</v>
      </c>
      <c r="K96" s="549" t="s">
        <v>872</v>
      </c>
      <c r="L96" s="549"/>
      <c r="M96" s="549"/>
      <c r="P96" s="557">
        <f>+P94+P95</f>
        <v>159689.6634242181</v>
      </c>
      <c r="Q96" s="541" t="s">
        <v>903</v>
      </c>
    </row>
    <row r="97" spans="1:10" s="581" customFormat="1" ht="13.5" thickTop="1"/>
    <row r="98" spans="1:10" s="581" customFormat="1" ht="65.099999999999994" customHeight="1">
      <c r="A98" s="585">
        <f>A96+1</f>
        <v>70</v>
      </c>
      <c r="B98" s="697" t="s">
        <v>919</v>
      </c>
      <c r="C98" s="697"/>
      <c r="D98" s="697"/>
      <c r="E98" s="697"/>
      <c r="F98" s="697"/>
      <c r="G98" s="697"/>
      <c r="H98" s="697"/>
      <c r="I98" s="697"/>
      <c r="J98" s="697"/>
    </row>
    <row r="99" spans="1:10" s="581" customFormat="1"/>
    <row r="100" spans="1:10" s="581" customFormat="1" ht="45" customHeight="1">
      <c r="A100" s="586">
        <f>A98+1</f>
        <v>71</v>
      </c>
      <c r="B100" s="697" t="s">
        <v>920</v>
      </c>
      <c r="C100" s="697"/>
      <c r="D100" s="697"/>
      <c r="E100" s="697"/>
      <c r="F100" s="697"/>
      <c r="G100" s="697"/>
      <c r="H100" s="697"/>
      <c r="I100" s="697"/>
      <c r="J100" s="697"/>
    </row>
    <row r="101" spans="1:10" s="581" customFormat="1"/>
    <row r="102" spans="1:10" s="581" customFormat="1" ht="45" customHeight="1">
      <c r="A102" s="586">
        <f>A100+1</f>
        <v>72</v>
      </c>
      <c r="B102" s="697" t="s">
        <v>921</v>
      </c>
      <c r="C102" s="697"/>
      <c r="D102" s="697"/>
      <c r="E102" s="697"/>
      <c r="F102" s="697"/>
      <c r="G102" s="697"/>
      <c r="H102" s="697"/>
      <c r="I102" s="697"/>
      <c r="J102" s="697"/>
    </row>
    <row r="103" spans="1:10" s="581" customFormat="1">
      <c r="B103" s="628"/>
      <c r="C103" s="628"/>
      <c r="D103" s="628"/>
      <c r="E103" s="628"/>
      <c r="F103" s="628"/>
      <c r="G103" s="628"/>
      <c r="H103" s="628"/>
      <c r="I103" s="628"/>
      <c r="J103" s="628"/>
    </row>
    <row r="104" spans="1:10" s="581" customFormat="1" ht="57.6" customHeight="1">
      <c r="A104" s="586">
        <f>A102+1</f>
        <v>73</v>
      </c>
      <c r="B104" s="697" t="s">
        <v>922</v>
      </c>
      <c r="C104" s="697"/>
      <c r="D104" s="697"/>
      <c r="E104" s="697"/>
      <c r="F104" s="697"/>
      <c r="G104" s="697"/>
      <c r="H104" s="697"/>
      <c r="I104" s="697"/>
      <c r="J104" s="697"/>
    </row>
    <row r="105" spans="1:10" s="581" customFormat="1">
      <c r="B105" s="628"/>
      <c r="C105" s="628"/>
      <c r="D105" s="628"/>
      <c r="E105" s="628"/>
      <c r="F105" s="628"/>
      <c r="G105" s="628"/>
      <c r="H105" s="628"/>
      <c r="I105" s="628"/>
      <c r="J105" s="628"/>
    </row>
    <row r="106" spans="1:10" s="581" customFormat="1" ht="30" customHeight="1">
      <c r="A106" s="586">
        <f>A104+1</f>
        <v>74</v>
      </c>
      <c r="B106" s="697" t="s">
        <v>923</v>
      </c>
      <c r="C106" s="697"/>
      <c r="D106" s="697"/>
      <c r="E106" s="697"/>
      <c r="F106" s="697"/>
      <c r="G106" s="697"/>
      <c r="H106" s="697"/>
      <c r="I106" s="697"/>
      <c r="J106" s="697"/>
    </row>
    <row r="107" spans="1:10" s="581" customFormat="1"/>
    <row r="108" spans="1:10" s="581" customFormat="1"/>
    <row r="109" spans="1:10" s="581" customFormat="1"/>
    <row r="110" spans="1:10" s="581" customFormat="1"/>
    <row r="111" spans="1:10" s="581" customFormat="1"/>
    <row r="112" spans="1:10" s="581" customFormat="1"/>
  </sheetData>
  <mergeCells count="15">
    <mergeCell ref="A2:K2"/>
    <mergeCell ref="B11:J11"/>
    <mergeCell ref="B13:J13"/>
    <mergeCell ref="G16:G17"/>
    <mergeCell ref="P16:P17"/>
    <mergeCell ref="P58:P59"/>
    <mergeCell ref="G78:G79"/>
    <mergeCell ref="P78:P79"/>
    <mergeCell ref="B98:J98"/>
    <mergeCell ref="B100:J100"/>
    <mergeCell ref="B36:J36"/>
    <mergeCell ref="B102:J102"/>
    <mergeCell ref="B104:J104"/>
    <mergeCell ref="B106:J106"/>
    <mergeCell ref="G58:G59"/>
  </mergeCells>
  <pageMargins left="0.25" right="0.25" top="0.75" bottom="0.75" header="0.3" footer="0.3"/>
  <pageSetup scale="48" fitToHeight="0" orientation="landscape" r:id="rId1"/>
  <rowBreaks count="1" manualBreakCount="1">
    <brk id="54"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5"/>
  <sheetViews>
    <sheetView view="pageBreakPreview" zoomScaleNormal="100" zoomScaleSheetLayoutView="100" workbookViewId="0"/>
  </sheetViews>
  <sheetFormatPr defaultColWidth="9.33203125" defaultRowHeight="12.75"/>
  <cols>
    <col min="1" max="1" width="6.83203125" style="593" customWidth="1"/>
    <col min="2" max="2" width="40.6640625" style="593" customWidth="1"/>
    <col min="3" max="4" width="3.83203125" style="593" customWidth="1"/>
    <col min="5" max="11" width="15.83203125" style="593" customWidth="1"/>
    <col min="12" max="16384" width="9.33203125" style="593"/>
  </cols>
  <sheetData>
    <row r="1" spans="1:11" s="591" customFormat="1">
      <c r="A1" s="589" t="s">
        <v>738</v>
      </c>
      <c r="B1" s="590"/>
    </row>
    <row r="2" spans="1:11" s="591" customFormat="1">
      <c r="A2" s="705" t="s">
        <v>820</v>
      </c>
      <c r="B2" s="705"/>
      <c r="C2" s="705"/>
      <c r="D2" s="705"/>
      <c r="E2" s="705"/>
      <c r="F2" s="705"/>
      <c r="G2" s="705"/>
      <c r="H2" s="705"/>
      <c r="I2" s="705"/>
      <c r="J2" s="705"/>
      <c r="K2" s="705"/>
    </row>
    <row r="3" spans="1:11" s="591" customFormat="1">
      <c r="A3" s="592" t="s">
        <v>807</v>
      </c>
      <c r="B3" s="592"/>
      <c r="C3" s="592"/>
      <c r="D3" s="592"/>
      <c r="E3" s="592"/>
      <c r="F3" s="592"/>
      <c r="G3" s="592"/>
      <c r="H3" s="592"/>
      <c r="I3" s="592"/>
      <c r="J3" s="592"/>
      <c r="K3" s="592"/>
    </row>
    <row r="4" spans="1:11" s="591" customFormat="1">
      <c r="A4" s="705" t="s">
        <v>808</v>
      </c>
      <c r="B4" s="705"/>
      <c r="C4" s="705"/>
      <c r="D4" s="705"/>
      <c r="E4" s="705"/>
      <c r="F4" s="705"/>
      <c r="G4" s="705"/>
      <c r="H4" s="705"/>
      <c r="I4" s="705"/>
      <c r="J4" s="705"/>
      <c r="K4" s="705"/>
    </row>
    <row r="5" spans="1:11">
      <c r="K5" s="594"/>
    </row>
    <row r="6" spans="1:11">
      <c r="K6" s="594"/>
    </row>
    <row r="7" spans="1:11">
      <c r="A7" s="706"/>
      <c r="B7" s="706"/>
      <c r="C7" s="706"/>
      <c r="D7" s="706"/>
      <c r="E7" s="706"/>
      <c r="F7" s="706"/>
      <c r="G7" s="706"/>
      <c r="H7" s="706"/>
      <c r="I7" s="706"/>
      <c r="J7" s="706"/>
      <c r="K7" s="706"/>
    </row>
    <row r="8" spans="1:11" s="514" customFormat="1">
      <c r="A8" s="595"/>
      <c r="F8" s="596"/>
      <c r="G8" s="597">
        <v>2020</v>
      </c>
    </row>
    <row r="9" spans="1:11" s="514" customFormat="1"/>
    <row r="10" spans="1:11" s="514" customFormat="1">
      <c r="A10" s="598" t="s">
        <v>809</v>
      </c>
      <c r="B10" s="598"/>
      <c r="G10" s="529">
        <v>0.21</v>
      </c>
    </row>
    <row r="11" spans="1:11" s="514" customFormat="1">
      <c r="A11" s="598"/>
      <c r="B11" s="598"/>
      <c r="F11" s="599"/>
    </row>
    <row r="12" spans="1:11" s="514" customFormat="1">
      <c r="A12" s="598" t="s">
        <v>810</v>
      </c>
      <c r="B12" s="598"/>
      <c r="E12" s="529">
        <v>8.6999999999999994E-2</v>
      </c>
      <c r="F12" s="529">
        <v>0.6</v>
      </c>
    </row>
    <row r="13" spans="1:11" s="514" customFormat="1">
      <c r="A13" s="598" t="s">
        <v>811</v>
      </c>
      <c r="B13" s="598"/>
      <c r="E13" s="529">
        <v>0.09</v>
      </c>
      <c r="F13" s="529">
        <v>0.4</v>
      </c>
    </row>
    <row r="14" spans="1:11" s="514" customFormat="1">
      <c r="A14" s="598" t="s">
        <v>812</v>
      </c>
      <c r="B14" s="598"/>
      <c r="G14" s="530">
        <f>(E12*F12)+(E13*F13)</f>
        <v>8.8200000000000001E-2</v>
      </c>
    </row>
    <row r="15" spans="1:11" s="514" customFormat="1">
      <c r="A15" s="598"/>
      <c r="B15" s="598"/>
    </row>
    <row r="16" spans="1:11" s="514" customFormat="1"/>
    <row r="17" spans="1:11">
      <c r="A17" s="600"/>
      <c r="B17" s="601"/>
      <c r="C17" s="601"/>
      <c r="D17" s="601"/>
      <c r="E17" s="601"/>
      <c r="F17" s="601"/>
      <c r="G17" s="601"/>
      <c r="H17" s="601"/>
      <c r="I17" s="601"/>
      <c r="J17" s="601"/>
    </row>
    <row r="18" spans="1:11">
      <c r="A18" s="600"/>
      <c r="B18" s="602" t="s">
        <v>586</v>
      </c>
      <c r="C18" s="601"/>
      <c r="D18" s="601"/>
      <c r="E18" s="601"/>
      <c r="F18" s="601"/>
      <c r="G18" s="601"/>
      <c r="H18" s="601"/>
      <c r="I18" s="601"/>
      <c r="J18" s="601"/>
    </row>
    <row r="19" spans="1:11">
      <c r="A19" s="600"/>
      <c r="B19" s="603"/>
      <c r="C19" s="603"/>
      <c r="D19" s="603"/>
      <c r="E19" s="604" t="s">
        <v>580</v>
      </c>
      <c r="F19" s="604"/>
      <c r="G19" s="604" t="s">
        <v>575</v>
      </c>
      <c r="H19" s="604" t="s">
        <v>576</v>
      </c>
      <c r="I19" s="604" t="s">
        <v>578</v>
      </c>
      <c r="J19" s="604" t="s">
        <v>597</v>
      </c>
      <c r="K19" s="605" t="s">
        <v>583</v>
      </c>
    </row>
    <row r="20" spans="1:11">
      <c r="A20" s="606" t="s">
        <v>70</v>
      </c>
      <c r="B20" s="607" t="s">
        <v>328</v>
      </c>
      <c r="C20" s="608"/>
      <c r="D20" s="608"/>
      <c r="E20" s="609" t="s">
        <v>572</v>
      </c>
      <c r="F20" s="609" t="s">
        <v>573</v>
      </c>
      <c r="G20" s="609" t="s">
        <v>574</v>
      </c>
      <c r="H20" s="609" t="s">
        <v>577</v>
      </c>
      <c r="I20" s="609" t="s">
        <v>579</v>
      </c>
      <c r="J20" s="609" t="s">
        <v>579</v>
      </c>
      <c r="K20" s="609" t="s">
        <v>581</v>
      </c>
    </row>
    <row r="21" spans="1:11">
      <c r="A21" s="600"/>
      <c r="B21" s="605" t="s">
        <v>123</v>
      </c>
      <c r="E21" s="605" t="s">
        <v>276</v>
      </c>
      <c r="F21" s="605" t="s">
        <v>125</v>
      </c>
      <c r="G21" s="605" t="s">
        <v>277</v>
      </c>
      <c r="H21" s="605" t="s">
        <v>128</v>
      </c>
      <c r="I21" s="605" t="s">
        <v>129</v>
      </c>
      <c r="J21" s="605" t="s">
        <v>130</v>
      </c>
      <c r="K21" s="605" t="s">
        <v>131</v>
      </c>
    </row>
    <row r="23" spans="1:11">
      <c r="A23" s="610">
        <v>1</v>
      </c>
      <c r="B23" s="598" t="s">
        <v>593</v>
      </c>
      <c r="C23" s="598"/>
      <c r="D23" s="598"/>
      <c r="E23" s="531">
        <f>G10</f>
        <v>0.21</v>
      </c>
      <c r="F23" s="531">
        <v>0</v>
      </c>
      <c r="G23" s="531">
        <v>0</v>
      </c>
      <c r="H23" s="531">
        <v>0</v>
      </c>
      <c r="I23" s="531">
        <v>0</v>
      </c>
      <c r="J23" s="531">
        <v>0</v>
      </c>
      <c r="K23" s="598"/>
    </row>
    <row r="24" spans="1:11">
      <c r="A24" s="610">
        <v>2</v>
      </c>
      <c r="B24" s="598" t="s">
        <v>590</v>
      </c>
      <c r="C24" s="598"/>
      <c r="D24" s="598"/>
      <c r="E24" s="532">
        <v>1</v>
      </c>
      <c r="F24" s="532">
        <v>0</v>
      </c>
      <c r="G24" s="532">
        <v>0</v>
      </c>
      <c r="H24" s="532">
        <v>0</v>
      </c>
      <c r="I24" s="532">
        <v>0</v>
      </c>
      <c r="J24" s="532">
        <v>0</v>
      </c>
      <c r="K24" s="598"/>
    </row>
    <row r="25" spans="1:11">
      <c r="A25" s="610">
        <v>3</v>
      </c>
      <c r="B25" s="598" t="s">
        <v>585</v>
      </c>
      <c r="C25" s="598"/>
      <c r="D25" s="598"/>
      <c r="E25" s="611">
        <f>E23*E24</f>
        <v>0.21</v>
      </c>
      <c r="F25" s="611">
        <f t="shared" ref="F25:J25" si="0">F23*F24</f>
        <v>0</v>
      </c>
      <c r="G25" s="611">
        <f t="shared" si="0"/>
        <v>0</v>
      </c>
      <c r="H25" s="611">
        <f t="shared" si="0"/>
        <v>0</v>
      </c>
      <c r="I25" s="611">
        <f>I23*I24</f>
        <v>0</v>
      </c>
      <c r="J25" s="611">
        <f t="shared" si="0"/>
        <v>0</v>
      </c>
    </row>
    <row r="26" spans="1:11">
      <c r="A26" s="610">
        <v>4</v>
      </c>
      <c r="B26" s="598" t="s">
        <v>582</v>
      </c>
      <c r="C26" s="598"/>
      <c r="D26" s="598"/>
      <c r="E26" s="598"/>
      <c r="F26" s="611"/>
      <c r="G26" s="598"/>
      <c r="H26" s="598"/>
      <c r="I26" s="598"/>
      <c r="J26" s="598"/>
      <c r="K26" s="612">
        <f>SUM(E25:J25)</f>
        <v>0.21</v>
      </c>
    </row>
    <row r="27" spans="1:11">
      <c r="A27" s="610"/>
      <c r="B27" s="598"/>
      <c r="C27" s="598"/>
      <c r="D27" s="598"/>
      <c r="E27" s="598"/>
      <c r="F27" s="611"/>
      <c r="G27" s="598"/>
      <c r="H27" s="598"/>
      <c r="I27" s="598"/>
      <c r="J27" s="598"/>
      <c r="K27" s="598"/>
    </row>
    <row r="28" spans="1:11">
      <c r="A28" s="610">
        <v>5</v>
      </c>
      <c r="B28" s="598" t="s">
        <v>594</v>
      </c>
      <c r="C28" s="598"/>
      <c r="D28" s="598"/>
      <c r="E28" s="531">
        <f>G14</f>
        <v>8.8200000000000001E-2</v>
      </c>
      <c r="F28" s="531">
        <v>0</v>
      </c>
      <c r="G28" s="531">
        <v>0</v>
      </c>
      <c r="H28" s="531">
        <v>0</v>
      </c>
      <c r="I28" s="531">
        <v>0</v>
      </c>
      <c r="J28" s="531">
        <v>0</v>
      </c>
      <c r="K28" s="598"/>
    </row>
    <row r="29" spans="1:11">
      <c r="A29" s="610">
        <v>6</v>
      </c>
      <c r="B29" s="598" t="s">
        <v>590</v>
      </c>
      <c r="C29" s="598"/>
      <c r="D29" s="598"/>
      <c r="E29" s="532">
        <v>1</v>
      </c>
      <c r="F29" s="532">
        <v>0</v>
      </c>
      <c r="G29" s="532">
        <v>0</v>
      </c>
      <c r="H29" s="532">
        <v>0</v>
      </c>
      <c r="I29" s="532">
        <v>0</v>
      </c>
      <c r="J29" s="532">
        <v>0</v>
      </c>
      <c r="K29" s="598"/>
    </row>
    <row r="30" spans="1:11">
      <c r="A30" s="610">
        <v>7</v>
      </c>
      <c r="B30" s="598" t="s">
        <v>585</v>
      </c>
      <c r="C30" s="598"/>
      <c r="D30" s="598"/>
      <c r="E30" s="611">
        <f t="shared" ref="E30:J30" si="1">E28*E29</f>
        <v>8.8200000000000001E-2</v>
      </c>
      <c r="F30" s="611">
        <f t="shared" si="1"/>
        <v>0</v>
      </c>
      <c r="G30" s="611">
        <f t="shared" si="1"/>
        <v>0</v>
      </c>
      <c r="H30" s="611">
        <f t="shared" si="1"/>
        <v>0</v>
      </c>
      <c r="I30" s="611">
        <f t="shared" si="1"/>
        <v>0</v>
      </c>
      <c r="J30" s="611">
        <f t="shared" si="1"/>
        <v>0</v>
      </c>
    </row>
    <row r="31" spans="1:11">
      <c r="A31" s="610">
        <v>8</v>
      </c>
      <c r="B31" s="598" t="s">
        <v>591</v>
      </c>
      <c r="C31" s="598"/>
      <c r="D31" s="598"/>
      <c r="E31" s="611"/>
      <c r="F31" s="611"/>
      <c r="G31" s="611"/>
      <c r="H31" s="611"/>
      <c r="I31" s="611"/>
      <c r="J31" s="611"/>
      <c r="K31" s="612">
        <f>SUM(E30:J30)</f>
        <v>8.8200000000000001E-2</v>
      </c>
    </row>
    <row r="32" spans="1:11">
      <c r="A32" s="610"/>
      <c r="B32" s="598"/>
      <c r="C32" s="598"/>
      <c r="D32" s="598"/>
      <c r="E32" s="598"/>
      <c r="F32" s="598"/>
      <c r="G32" s="598"/>
      <c r="H32" s="598"/>
      <c r="I32" s="598"/>
      <c r="J32" s="598"/>
      <c r="K32" s="598"/>
    </row>
    <row r="33" spans="1:11">
      <c r="A33" s="610"/>
    </row>
    <row r="34" spans="1:11">
      <c r="A34" s="610"/>
    </row>
    <row r="35" spans="1:11">
      <c r="A35" s="610"/>
      <c r="B35" s="598"/>
      <c r="C35" s="591"/>
      <c r="D35" s="591"/>
      <c r="E35" s="591"/>
      <c r="F35" s="591"/>
      <c r="G35" s="591"/>
      <c r="H35" s="591"/>
    </row>
    <row r="36" spans="1:11">
      <c r="A36" s="610"/>
      <c r="B36" s="598"/>
      <c r="C36" s="591"/>
      <c r="D36" s="591"/>
      <c r="E36" s="591"/>
      <c r="F36" s="591"/>
      <c r="G36" s="591"/>
      <c r="H36" s="591"/>
    </row>
    <row r="37" spans="1:11">
      <c r="A37" s="610"/>
      <c r="B37" s="598"/>
      <c r="C37" s="598"/>
      <c r="D37" s="598"/>
      <c r="E37" s="598"/>
      <c r="F37" s="598"/>
      <c r="G37" s="598"/>
      <c r="H37" s="598"/>
      <c r="I37" s="598"/>
      <c r="J37" s="598"/>
      <c r="K37" s="598"/>
    </row>
    <row r="38" spans="1:11">
      <c r="A38" s="598"/>
      <c r="C38" s="598"/>
      <c r="D38" s="598"/>
      <c r="E38" s="598"/>
      <c r="F38" s="598"/>
      <c r="G38" s="598"/>
      <c r="H38" s="598"/>
      <c r="I38" s="598"/>
      <c r="J38" s="598"/>
      <c r="K38" s="598"/>
    </row>
    <row r="39" spans="1:11">
      <c r="A39" s="598"/>
      <c r="B39" s="598"/>
      <c r="C39" s="598"/>
      <c r="D39" s="598"/>
      <c r="E39" s="598"/>
      <c r="F39" s="598"/>
      <c r="G39" s="598"/>
      <c r="H39" s="598"/>
      <c r="I39" s="598"/>
      <c r="J39" s="598"/>
      <c r="K39" s="598"/>
    </row>
    <row r="40" spans="1:11">
      <c r="A40" s="598"/>
      <c r="B40" s="598"/>
      <c r="C40" s="598"/>
      <c r="D40" s="598"/>
      <c r="E40" s="598"/>
      <c r="F40" s="598"/>
      <c r="G40" s="598"/>
      <c r="H40" s="598"/>
      <c r="I40" s="598"/>
      <c r="J40" s="598"/>
      <c r="K40" s="598"/>
    </row>
    <row r="41" spans="1:11">
      <c r="A41" s="598"/>
      <c r="B41" s="707"/>
      <c r="C41" s="707"/>
      <c r="D41" s="707"/>
      <c r="E41" s="707"/>
      <c r="F41" s="707"/>
      <c r="G41" s="707"/>
      <c r="H41" s="707"/>
      <c r="I41" s="707"/>
      <c r="J41" s="707"/>
      <c r="K41" s="707"/>
    </row>
    <row r="42" spans="1:11">
      <c r="A42" s="598"/>
      <c r="B42" s="707"/>
      <c r="C42" s="707"/>
      <c r="D42" s="707"/>
      <c r="E42" s="707"/>
      <c r="F42" s="707"/>
      <c r="G42" s="707"/>
      <c r="H42" s="707"/>
      <c r="I42" s="707"/>
      <c r="J42" s="707"/>
      <c r="K42" s="707"/>
    </row>
    <row r="43" spans="1:11">
      <c r="A43" s="598"/>
      <c r="B43" s="707"/>
      <c r="C43" s="707"/>
      <c r="D43" s="707"/>
      <c r="E43" s="707"/>
      <c r="F43" s="707"/>
      <c r="G43" s="707"/>
      <c r="H43" s="707"/>
      <c r="I43" s="707"/>
      <c r="J43" s="707"/>
      <c r="K43" s="707"/>
    </row>
    <row r="44" spans="1:11">
      <c r="A44" s="598"/>
      <c r="B44" s="613"/>
      <c r="C44" s="598"/>
      <c r="D44" s="598"/>
      <c r="E44" s="598"/>
      <c r="F44" s="598"/>
      <c r="G44" s="598"/>
      <c r="H44" s="598"/>
      <c r="I44" s="598"/>
      <c r="J44" s="598"/>
      <c r="K44" s="598"/>
    </row>
    <row r="45" spans="1:11">
      <c r="A45" s="598"/>
      <c r="B45" s="613"/>
      <c r="C45" s="598"/>
      <c r="D45" s="598"/>
      <c r="E45" s="598"/>
      <c r="F45" s="598"/>
      <c r="G45" s="598"/>
      <c r="H45" s="598"/>
      <c r="I45" s="598"/>
      <c r="J45" s="598"/>
      <c r="K45" s="598"/>
    </row>
    <row r="46" spans="1:11">
      <c r="A46" s="598"/>
      <c r="B46" s="598"/>
      <c r="C46" s="598"/>
      <c r="D46" s="598"/>
      <c r="E46" s="598"/>
      <c r="F46" s="598"/>
      <c r="G46" s="598"/>
      <c r="H46" s="598"/>
      <c r="I46" s="598"/>
      <c r="J46" s="598"/>
      <c r="K46" s="598"/>
    </row>
    <row r="47" spans="1:11">
      <c r="A47" s="598"/>
      <c r="B47" s="598"/>
      <c r="C47" s="598"/>
      <c r="D47" s="598"/>
      <c r="E47" s="598"/>
      <c r="F47" s="598"/>
      <c r="G47" s="598"/>
      <c r="H47" s="598"/>
      <c r="I47" s="598"/>
      <c r="J47" s="598"/>
      <c r="K47" s="598"/>
    </row>
    <row r="48" spans="1:11">
      <c r="A48" s="598"/>
      <c r="B48" s="598"/>
      <c r="C48" s="598"/>
      <c r="D48" s="598"/>
      <c r="E48" s="598"/>
      <c r="F48" s="598"/>
      <c r="G48" s="598"/>
      <c r="H48" s="598"/>
      <c r="I48" s="598"/>
      <c r="J48" s="598"/>
      <c r="K48" s="598"/>
    </row>
    <row r="49" spans="1:11">
      <c r="A49" s="598"/>
      <c r="B49" s="598"/>
      <c r="C49" s="598"/>
      <c r="D49" s="598"/>
      <c r="E49" s="598"/>
      <c r="F49" s="598"/>
      <c r="G49" s="598"/>
      <c r="H49" s="598"/>
      <c r="I49" s="598"/>
      <c r="J49" s="598"/>
      <c r="K49" s="598"/>
    </row>
    <row r="50" spans="1:11">
      <c r="A50" s="598"/>
      <c r="B50" s="598"/>
      <c r="C50" s="598"/>
      <c r="D50" s="598"/>
      <c r="E50" s="598"/>
      <c r="F50" s="598"/>
      <c r="G50" s="598"/>
      <c r="H50" s="598"/>
      <c r="I50" s="598"/>
      <c r="J50" s="598"/>
      <c r="K50" s="598"/>
    </row>
    <row r="51" spans="1:11">
      <c r="A51" s="598"/>
      <c r="B51" s="598"/>
      <c r="C51" s="598"/>
      <c r="D51" s="598"/>
      <c r="E51" s="598"/>
      <c r="F51" s="598"/>
      <c r="G51" s="598"/>
      <c r="H51" s="598"/>
      <c r="I51" s="598"/>
      <c r="J51" s="598"/>
      <c r="K51" s="598"/>
    </row>
    <row r="52" spans="1:11">
      <c r="A52" s="598"/>
      <c r="B52" s="598"/>
      <c r="C52" s="598"/>
      <c r="D52" s="598"/>
      <c r="E52" s="598"/>
      <c r="F52" s="598"/>
      <c r="G52" s="598"/>
      <c r="H52" s="598"/>
      <c r="I52" s="598"/>
      <c r="J52" s="598"/>
      <c r="K52" s="598"/>
    </row>
    <row r="53" spans="1:11">
      <c r="A53" s="598"/>
      <c r="B53" s="598"/>
      <c r="C53" s="598"/>
      <c r="D53" s="598"/>
      <c r="E53" s="598"/>
      <c r="F53" s="598"/>
      <c r="G53" s="598"/>
      <c r="H53" s="598"/>
      <c r="I53" s="598"/>
      <c r="J53" s="598"/>
      <c r="K53" s="598"/>
    </row>
    <row r="54" spans="1:11">
      <c r="A54" s="598"/>
      <c r="B54" s="598"/>
      <c r="C54" s="598"/>
      <c r="D54" s="598"/>
      <c r="E54" s="598"/>
      <c r="F54" s="598"/>
      <c r="G54" s="598"/>
      <c r="H54" s="598"/>
      <c r="I54" s="598"/>
      <c r="J54" s="598"/>
      <c r="K54" s="598"/>
    </row>
    <row r="55" spans="1:11">
      <c r="A55" s="598"/>
      <c r="B55" s="598"/>
      <c r="C55" s="598"/>
      <c r="D55" s="598"/>
      <c r="E55" s="598"/>
      <c r="F55" s="598"/>
      <c r="G55" s="598"/>
      <c r="H55" s="598"/>
      <c r="I55" s="598"/>
      <c r="J55" s="598"/>
      <c r="K55" s="598"/>
    </row>
    <row r="56" spans="1:11">
      <c r="A56" s="598"/>
      <c r="B56" s="598"/>
      <c r="C56" s="598"/>
      <c r="D56" s="598"/>
      <c r="E56" s="598"/>
      <c r="F56" s="598"/>
      <c r="G56" s="598"/>
      <c r="H56" s="598"/>
      <c r="I56" s="598"/>
      <c r="J56" s="598"/>
      <c r="K56" s="598"/>
    </row>
    <row r="57" spans="1:11">
      <c r="A57" s="598"/>
      <c r="B57" s="598"/>
      <c r="C57" s="598"/>
      <c r="D57" s="598"/>
      <c r="E57" s="598"/>
      <c r="F57" s="598"/>
      <c r="G57" s="598"/>
      <c r="H57" s="598"/>
      <c r="I57" s="598"/>
      <c r="J57" s="598"/>
      <c r="K57" s="598"/>
    </row>
    <row r="58" spans="1:11">
      <c r="A58" s="598"/>
      <c r="B58" s="598"/>
      <c r="C58" s="598"/>
      <c r="D58" s="598"/>
      <c r="E58" s="598"/>
      <c r="F58" s="598"/>
      <c r="G58" s="598"/>
      <c r="H58" s="598"/>
      <c r="I58" s="598"/>
      <c r="J58" s="598"/>
      <c r="K58" s="598"/>
    </row>
    <row r="59" spans="1:11">
      <c r="A59" s="598"/>
      <c r="B59" s="598"/>
      <c r="C59" s="598"/>
      <c r="D59" s="598"/>
      <c r="E59" s="598"/>
      <c r="F59" s="598"/>
      <c r="G59" s="598"/>
      <c r="H59" s="598"/>
      <c r="I59" s="598"/>
      <c r="J59" s="598"/>
      <c r="K59" s="598"/>
    </row>
    <row r="60" spans="1:11">
      <c r="A60" s="598"/>
      <c r="B60" s="598"/>
      <c r="C60" s="598"/>
      <c r="D60" s="598"/>
      <c r="E60" s="598"/>
      <c r="F60" s="598"/>
      <c r="G60" s="598"/>
      <c r="H60" s="598"/>
      <c r="I60" s="598"/>
      <c r="J60" s="598"/>
      <c r="K60" s="598"/>
    </row>
    <row r="61" spans="1:11">
      <c r="A61" s="598"/>
      <c r="B61" s="598"/>
      <c r="C61" s="598"/>
      <c r="D61" s="598"/>
      <c r="E61" s="598"/>
      <c r="F61" s="598"/>
      <c r="G61" s="598"/>
      <c r="H61" s="598"/>
      <c r="I61" s="598"/>
      <c r="J61" s="598"/>
      <c r="K61" s="598"/>
    </row>
    <row r="62" spans="1:11">
      <c r="A62" s="598"/>
      <c r="B62" s="598"/>
      <c r="C62" s="598"/>
      <c r="D62" s="598"/>
      <c r="E62" s="598"/>
      <c r="F62" s="598"/>
      <c r="G62" s="598"/>
      <c r="H62" s="598"/>
      <c r="I62" s="598"/>
      <c r="J62" s="598"/>
      <c r="K62" s="598"/>
    </row>
    <row r="63" spans="1:11">
      <c r="A63" s="598"/>
      <c r="B63" s="598"/>
      <c r="C63" s="598"/>
      <c r="D63" s="598"/>
      <c r="E63" s="598"/>
      <c r="F63" s="598"/>
      <c r="G63" s="598"/>
      <c r="H63" s="598"/>
      <c r="I63" s="598"/>
      <c r="J63" s="598"/>
      <c r="K63" s="598"/>
    </row>
    <row r="64" spans="1:11">
      <c r="A64" s="598"/>
      <c r="B64" s="598"/>
      <c r="C64" s="598"/>
      <c r="D64" s="598"/>
      <c r="E64" s="598"/>
      <c r="F64" s="598"/>
      <c r="G64" s="598"/>
      <c r="H64" s="598"/>
      <c r="I64" s="598"/>
      <c r="J64" s="598"/>
      <c r="K64" s="598"/>
    </row>
    <row r="65" spans="1:11">
      <c r="A65" s="598"/>
      <c r="B65" s="598"/>
      <c r="C65" s="598"/>
      <c r="D65" s="598"/>
      <c r="E65" s="598"/>
      <c r="F65" s="598"/>
      <c r="G65" s="598"/>
      <c r="H65" s="598"/>
      <c r="I65" s="598"/>
      <c r="J65" s="598"/>
      <c r="K65" s="598"/>
    </row>
  </sheetData>
  <mergeCells count="4">
    <mergeCell ref="A2:K2"/>
    <mergeCell ref="A4:K4"/>
    <mergeCell ref="A7:K7"/>
    <mergeCell ref="B41:K43"/>
  </mergeCells>
  <pageMargins left="0.7" right="0.7" top="0.75" bottom="0.75" header="0.3" footer="0.3"/>
  <pageSetup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4"/>
  <sheetViews>
    <sheetView view="pageBreakPreview" zoomScaleNormal="100" zoomScaleSheetLayoutView="100" workbookViewId="0"/>
  </sheetViews>
  <sheetFormatPr defaultColWidth="10.83203125" defaultRowHeight="12.75"/>
  <cols>
    <col min="1" max="5" width="10.83203125" style="514"/>
    <col min="6" max="6" width="15.6640625" style="514" customWidth="1"/>
    <col min="7" max="7" width="20" style="514" customWidth="1"/>
    <col min="8" max="8" width="15.83203125" style="514" customWidth="1"/>
    <col min="9" max="16384" width="10.83203125" style="514"/>
  </cols>
  <sheetData>
    <row r="1" spans="1:11">
      <c r="A1" s="513" t="s">
        <v>738</v>
      </c>
    </row>
    <row r="2" spans="1:11">
      <c r="A2" s="708" t="s">
        <v>820</v>
      </c>
      <c r="B2" s="708"/>
      <c r="C2" s="708"/>
      <c r="D2" s="708"/>
      <c r="E2" s="708"/>
      <c r="F2" s="708"/>
      <c r="G2" s="708"/>
      <c r="H2" s="708"/>
      <c r="I2" s="708"/>
      <c r="J2" s="708"/>
      <c r="K2" s="708"/>
    </row>
    <row r="3" spans="1:11">
      <c r="A3" s="515" t="s">
        <v>904</v>
      </c>
      <c r="B3" s="515"/>
      <c r="C3" s="515"/>
      <c r="D3" s="515"/>
      <c r="E3" s="515"/>
      <c r="F3" s="515"/>
      <c r="G3" s="515"/>
      <c r="H3" s="515"/>
      <c r="I3" s="515"/>
      <c r="J3" s="515"/>
      <c r="K3" s="515"/>
    </row>
    <row r="4" spans="1:11">
      <c r="A4" s="709" t="s">
        <v>905</v>
      </c>
      <c r="B4" s="709"/>
      <c r="C4" s="709"/>
      <c r="D4" s="709"/>
      <c r="E4" s="709"/>
      <c r="F4" s="709"/>
      <c r="G4" s="709"/>
      <c r="H4" s="709"/>
      <c r="I4" s="709"/>
      <c r="J4" s="709"/>
      <c r="K4" s="709"/>
    </row>
    <row r="6" spans="1:11" ht="83.25" customHeight="1">
      <c r="A6" s="710" t="s">
        <v>906</v>
      </c>
      <c r="B6" s="710"/>
      <c r="C6" s="710"/>
      <c r="D6" s="710"/>
      <c r="E6" s="710"/>
      <c r="F6" s="710"/>
      <c r="G6" s="710"/>
      <c r="H6" s="710"/>
      <c r="I6" s="710"/>
    </row>
    <row r="7" spans="1:11">
      <c r="A7" s="516"/>
      <c r="B7" s="516"/>
      <c r="C7" s="516"/>
      <c r="D7" s="516"/>
      <c r="E7" s="516"/>
      <c r="F7" s="516"/>
      <c r="G7" s="516"/>
      <c r="H7" s="516"/>
      <c r="I7" s="516"/>
    </row>
    <row r="8" spans="1:11">
      <c r="G8" s="711"/>
      <c r="H8" s="712" t="s">
        <v>907</v>
      </c>
    </row>
    <row r="9" spans="1:11">
      <c r="G9" s="711"/>
      <c r="H9" s="712"/>
    </row>
    <row r="10" spans="1:11">
      <c r="A10" s="517" t="s">
        <v>908</v>
      </c>
      <c r="H10" s="712"/>
    </row>
    <row r="12" spans="1:11">
      <c r="A12" s="514" t="s">
        <v>909</v>
      </c>
      <c r="H12" s="518">
        <v>64263.5105256881</v>
      </c>
    </row>
    <row r="13" spans="1:11">
      <c r="A13" s="514" t="s">
        <v>910</v>
      </c>
      <c r="H13" s="518">
        <v>66204.495423914384</v>
      </c>
    </row>
    <row r="15" spans="1:11">
      <c r="A15" s="514" t="s">
        <v>911</v>
      </c>
      <c r="H15" s="519">
        <f>SUM(H12:H14)</f>
        <v>130468.00594960249</v>
      </c>
    </row>
    <row r="16" spans="1:11">
      <c r="H16" s="520"/>
    </row>
    <row r="17" spans="1:8">
      <c r="A17" s="514" t="s">
        <v>912</v>
      </c>
      <c r="H17" s="521">
        <f>'Attachment H-27A'!F130</f>
        <v>0.27967799999999998</v>
      </c>
    </row>
    <row r="19" spans="1:8">
      <c r="A19" s="514" t="s">
        <v>913</v>
      </c>
      <c r="H19" s="522">
        <f>H15*H17</f>
        <v>36489.030967972925</v>
      </c>
    </row>
    <row r="21" spans="1:8">
      <c r="A21" s="514" t="s">
        <v>914</v>
      </c>
      <c r="H21" s="514">
        <f>'Attachment H-27A'!F134</f>
        <v>1.3882680245778971</v>
      </c>
    </row>
    <row r="23" spans="1:8" ht="13.5" thickBot="1">
      <c r="A23" s="514" t="s">
        <v>915</v>
      </c>
      <c r="H23" s="523">
        <f>H19*H21</f>
        <v>50656.554940669484</v>
      </c>
    </row>
    <row r="24" spans="1:8" ht="13.5" thickTop="1"/>
  </sheetData>
  <mergeCells count="5">
    <mergeCell ref="A2:K2"/>
    <mergeCell ref="A4:K4"/>
    <mergeCell ref="A6:I6"/>
    <mergeCell ref="G8:G9"/>
    <mergeCell ref="H8:H10"/>
  </mergeCells>
  <pageMargins left="0.7" right="0.7" top="0.75" bottom="0.75" header="0.3" footer="0.3"/>
  <pageSetup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
  <sheetViews>
    <sheetView showGridLines="0" view="pageBreakPreview" zoomScaleNormal="100" zoomScaleSheetLayoutView="100" workbookViewId="0"/>
  </sheetViews>
  <sheetFormatPr defaultRowHeight="12.75"/>
  <cols>
    <col min="1" max="1" width="2.5" style="524" customWidth="1"/>
    <col min="2" max="5" width="9.33203125" style="524"/>
    <col min="6" max="6" width="28.5" style="524" customWidth="1"/>
    <col min="7" max="7" width="20.33203125" style="524" customWidth="1"/>
    <col min="8" max="16384" width="9.33203125" style="524"/>
  </cols>
  <sheetData>
    <row r="1" spans="1:11" s="528" customFormat="1">
      <c r="A1" s="623" t="s">
        <v>738</v>
      </c>
      <c r="B1" s="624"/>
      <c r="C1" s="624"/>
      <c r="D1" s="624"/>
      <c r="E1" s="624"/>
      <c r="F1" s="624"/>
      <c r="G1" s="624"/>
      <c r="H1" s="624"/>
      <c r="I1" s="624"/>
      <c r="J1" s="624"/>
      <c r="K1" s="624"/>
    </row>
    <row r="2" spans="1:11" s="528" customFormat="1">
      <c r="A2" s="708" t="s">
        <v>820</v>
      </c>
      <c r="B2" s="708"/>
      <c r="C2" s="708"/>
      <c r="D2" s="708"/>
      <c r="E2" s="708"/>
      <c r="F2" s="708"/>
      <c r="G2" s="708"/>
      <c r="H2" s="708"/>
      <c r="I2" s="708"/>
      <c r="J2" s="708"/>
      <c r="K2" s="708"/>
    </row>
    <row r="3" spans="1:11" s="528" customFormat="1">
      <c r="A3" s="625" t="s">
        <v>813</v>
      </c>
      <c r="B3" s="625"/>
      <c r="C3" s="625"/>
      <c r="D3" s="625"/>
      <c r="E3" s="625"/>
      <c r="F3" s="625"/>
      <c r="G3" s="625"/>
      <c r="H3" s="625"/>
      <c r="I3" s="625"/>
      <c r="J3" s="625"/>
      <c r="K3" s="625"/>
    </row>
    <row r="4" spans="1:11" s="528" customFormat="1">
      <c r="A4" s="713" t="s">
        <v>814</v>
      </c>
      <c r="B4" s="713"/>
      <c r="C4" s="713"/>
      <c r="D4" s="713"/>
      <c r="E4" s="713"/>
      <c r="F4" s="713"/>
      <c r="G4" s="713"/>
      <c r="H4" s="713"/>
      <c r="I4" s="713"/>
      <c r="J4" s="713"/>
      <c r="K4" s="713"/>
    </row>
    <row r="8" spans="1:11" ht="12.75" customHeight="1">
      <c r="A8" s="618">
        <v>1</v>
      </c>
      <c r="B8" s="690" t="s">
        <v>815</v>
      </c>
      <c r="C8" s="690"/>
      <c r="D8" s="690"/>
      <c r="E8" s="690"/>
      <c r="F8" s="690"/>
      <c r="G8" s="619">
        <v>166300561.7977528</v>
      </c>
      <c r="H8" s="617"/>
      <c r="I8" s="617"/>
      <c r="J8" s="617"/>
      <c r="K8" s="617"/>
    </row>
    <row r="10" spans="1:11" ht="12.75" customHeight="1">
      <c r="A10" s="618">
        <v>2</v>
      </c>
      <c r="B10" s="690" t="s">
        <v>816</v>
      </c>
      <c r="C10" s="690"/>
      <c r="D10" s="690"/>
      <c r="E10" s="690"/>
      <c r="F10" s="690"/>
      <c r="G10" s="619">
        <v>144674850</v>
      </c>
      <c r="H10" s="617"/>
      <c r="I10" s="617"/>
      <c r="J10" s="617"/>
      <c r="K10" s="617"/>
    </row>
    <row r="11" spans="1:11" ht="12.75" customHeight="1">
      <c r="A11" s="618">
        <v>3</v>
      </c>
      <c r="B11" s="690" t="s">
        <v>817</v>
      </c>
      <c r="C11" s="690"/>
      <c r="D11" s="690"/>
      <c r="E11" s="690"/>
      <c r="F11" s="690"/>
      <c r="G11" s="619">
        <v>8390043</v>
      </c>
      <c r="H11" s="617"/>
      <c r="I11" s="617"/>
      <c r="J11" s="617"/>
      <c r="K11" s="617"/>
    </row>
    <row r="12" spans="1:11">
      <c r="A12" s="618">
        <v>4</v>
      </c>
      <c r="B12" s="690" t="s">
        <v>925</v>
      </c>
      <c r="C12" s="690"/>
      <c r="D12" s="690"/>
      <c r="E12" s="690"/>
      <c r="F12" s="690"/>
      <c r="G12" s="620">
        <f>'Att 4 - Rate Base'!D23+'Att 4 - Rate Base'!E23</f>
        <v>153064893</v>
      </c>
      <c r="H12" s="617"/>
      <c r="I12" s="617"/>
      <c r="J12" s="617"/>
      <c r="K12" s="617"/>
    </row>
    <row r="13" spans="1:11">
      <c r="A13" s="617"/>
      <c r="B13" s="617"/>
      <c r="C13" s="617"/>
      <c r="D13" s="617"/>
      <c r="E13" s="617"/>
      <c r="F13" s="617"/>
      <c r="G13" s="621"/>
      <c r="H13" s="617"/>
      <c r="I13" s="617"/>
      <c r="J13" s="617"/>
      <c r="K13" s="617"/>
    </row>
    <row r="14" spans="1:11">
      <c r="A14" s="618">
        <v>5</v>
      </c>
      <c r="B14" s="618" t="s">
        <v>926</v>
      </c>
      <c r="C14" s="617"/>
      <c r="D14" s="617"/>
      <c r="E14" s="617"/>
      <c r="F14" s="617"/>
      <c r="G14" s="619">
        <f>'Att 4 - Rate Base'!D42</f>
        <v>2623918</v>
      </c>
      <c r="H14" s="617"/>
      <c r="I14" s="617"/>
      <c r="J14" s="617"/>
      <c r="K14" s="617"/>
    </row>
    <row r="15" spans="1:11">
      <c r="A15" s="618">
        <v>6</v>
      </c>
      <c r="B15" s="618" t="s">
        <v>927</v>
      </c>
      <c r="C15" s="617"/>
      <c r="D15" s="617"/>
      <c r="E15" s="617"/>
      <c r="F15" s="617"/>
      <c r="G15" s="626">
        <f>G10+G14</f>
        <v>147298768</v>
      </c>
      <c r="H15" s="617"/>
      <c r="I15" s="617"/>
      <c r="J15" s="617"/>
      <c r="K15" s="617"/>
    </row>
    <row r="17" spans="2:2">
      <c r="B17" s="622" t="s">
        <v>65</v>
      </c>
    </row>
    <row r="18" spans="2:2">
      <c r="B18" s="618" t="s">
        <v>818</v>
      </c>
    </row>
    <row r="19" spans="2:2">
      <c r="B19" s="618" t="s">
        <v>819</v>
      </c>
    </row>
  </sheetData>
  <mergeCells count="6">
    <mergeCell ref="B10:F10"/>
    <mergeCell ref="B11:F11"/>
    <mergeCell ref="A2:K2"/>
    <mergeCell ref="B12:F12"/>
    <mergeCell ref="A4:K4"/>
    <mergeCell ref="B8:F8"/>
  </mergeCells>
  <pageMargins left="0.7" right="0.7" top="0.75" bottom="0.75" header="0.3" footer="0.3"/>
  <pageSetup scale="6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4"/>
  <sheetViews>
    <sheetView showGridLines="0" view="pageBreakPreview" zoomScaleNormal="100" zoomScaleSheetLayoutView="100" workbookViewId="0"/>
  </sheetViews>
  <sheetFormatPr defaultColWidth="10.83203125" defaultRowHeight="12.75"/>
  <cols>
    <col min="1" max="1" width="10.83203125" style="640"/>
    <col min="2" max="2" width="19.33203125" style="640" customWidth="1"/>
    <col min="3" max="3" width="9.5" style="640" customWidth="1"/>
    <col min="4" max="4" width="19.33203125" style="640" customWidth="1"/>
    <col min="5" max="5" width="15.6640625" style="640" customWidth="1"/>
    <col min="6" max="6" width="19.33203125" style="640" customWidth="1"/>
    <col min="7" max="7" width="26.6640625" style="640" customWidth="1"/>
    <col min="8" max="8" width="30" style="640" customWidth="1"/>
    <col min="9" max="10" width="19.33203125" style="640" customWidth="1"/>
    <col min="11" max="16384" width="10.83203125" style="640"/>
  </cols>
  <sheetData>
    <row r="1" spans="1:13">
      <c r="A1" s="641" t="s">
        <v>738</v>
      </c>
      <c r="B1" s="642"/>
      <c r="G1" s="643"/>
      <c r="H1" s="644"/>
    </row>
    <row r="2" spans="1:13" s="645" customFormat="1">
      <c r="A2" s="641" t="s">
        <v>934</v>
      </c>
      <c r="H2" s="643"/>
      <c r="M2" s="644"/>
    </row>
    <row r="3" spans="1:13" s="645" customFormat="1" ht="13.15" customHeight="1">
      <c r="A3" s="645" t="s">
        <v>938</v>
      </c>
      <c r="B3" s="646"/>
      <c r="C3" s="646"/>
      <c r="D3" s="646"/>
      <c r="E3" s="646"/>
      <c r="F3" s="646"/>
      <c r="G3" s="646"/>
      <c r="H3" s="646"/>
      <c r="I3" s="646"/>
      <c r="J3" s="646"/>
    </row>
    <row r="4" spans="1:13" s="645" customFormat="1" ht="13.15" customHeight="1">
      <c r="A4" s="646" t="s">
        <v>932</v>
      </c>
      <c r="B4" s="646"/>
      <c r="C4" s="646"/>
      <c r="D4" s="646"/>
      <c r="E4" s="646"/>
      <c r="F4" s="646"/>
      <c r="G4" s="646"/>
      <c r="H4" s="646"/>
      <c r="I4" s="646"/>
      <c r="J4" s="646"/>
    </row>
    <row r="5" spans="1:13" s="645" customFormat="1" ht="13.15" customHeight="1">
      <c r="B5" s="646"/>
      <c r="C5" s="646"/>
      <c r="D5" s="646"/>
      <c r="E5" s="646"/>
      <c r="F5" s="646"/>
      <c r="G5" s="646"/>
      <c r="H5" s="646"/>
      <c r="I5" s="646"/>
      <c r="J5" s="646"/>
    </row>
    <row r="6" spans="1:13" ht="15" customHeight="1">
      <c r="B6" s="647"/>
      <c r="C6" s="647"/>
      <c r="D6" s="647"/>
      <c r="E6" s="714"/>
      <c r="F6" s="647"/>
    </row>
    <row r="7" spans="1:13">
      <c r="A7" s="647"/>
      <c r="B7" s="647"/>
      <c r="C7" s="647"/>
      <c r="D7" s="647"/>
      <c r="E7" s="714"/>
      <c r="F7" s="647"/>
    </row>
    <row r="8" spans="1:13">
      <c r="A8" s="647" t="s">
        <v>929</v>
      </c>
      <c r="B8" s="647"/>
      <c r="C8" s="647"/>
      <c r="D8" s="647"/>
      <c r="E8" s="550">
        <v>13864721.75</v>
      </c>
      <c r="F8" s="647"/>
    </row>
    <row r="9" spans="1:13">
      <c r="A9" s="648" t="s">
        <v>930</v>
      </c>
      <c r="B9" s="647"/>
      <c r="C9" s="647"/>
      <c r="D9" s="647"/>
      <c r="E9" s="550">
        <v>-160158.83000000037</v>
      </c>
    </row>
    <row r="10" spans="1:13" ht="13.5" thickBot="1">
      <c r="A10" s="647" t="s">
        <v>931</v>
      </c>
      <c r="B10" s="647"/>
      <c r="C10" s="647"/>
      <c r="D10" s="647"/>
      <c r="E10" s="649">
        <f>SUM(E8:E9)</f>
        <v>13704562.92</v>
      </c>
      <c r="F10" s="647" t="s">
        <v>928</v>
      </c>
    </row>
    <row r="11" spans="1:13" ht="13.5" thickTop="1"/>
    <row r="12" spans="1:13">
      <c r="A12" s="640" t="s">
        <v>935</v>
      </c>
    </row>
    <row r="13" spans="1:13">
      <c r="A13" s="640" t="s">
        <v>936</v>
      </c>
    </row>
    <row r="14" spans="1:13">
      <c r="A14" s="640" t="s">
        <v>933</v>
      </c>
    </row>
  </sheetData>
  <mergeCells count="1">
    <mergeCell ref="E6:E7"/>
  </mergeCells>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zoomScaleNormal="100" zoomScaleSheetLayoutView="100" workbookViewId="0"/>
  </sheetViews>
  <sheetFormatPr defaultColWidth="9.33203125" defaultRowHeight="12"/>
  <cols>
    <col min="1" max="1" width="6" style="123" customWidth="1"/>
    <col min="2" max="2" width="3.1640625" style="123" customWidth="1"/>
    <col min="3" max="3" width="20.83203125" style="1" customWidth="1"/>
    <col min="4" max="5" width="15.83203125" style="1" customWidth="1"/>
    <col min="6" max="6" width="24.83203125" style="1" customWidth="1"/>
    <col min="7" max="11" width="12.83203125" style="1" customWidth="1"/>
    <col min="12" max="16384" width="9.33203125" style="1"/>
  </cols>
  <sheetData>
    <row r="1" spans="1:11">
      <c r="K1" s="38" t="s">
        <v>503</v>
      </c>
    </row>
    <row r="2" spans="1:11">
      <c r="K2" s="122" t="s">
        <v>822</v>
      </c>
    </row>
    <row r="3" spans="1:11">
      <c r="A3" s="655" t="s">
        <v>505</v>
      </c>
      <c r="B3" s="655"/>
      <c r="C3" s="655"/>
      <c r="D3" s="655"/>
      <c r="E3" s="655"/>
      <c r="F3" s="655"/>
      <c r="G3" s="655"/>
      <c r="H3" s="655"/>
      <c r="I3" s="655"/>
      <c r="J3" s="655"/>
      <c r="K3" s="655"/>
    </row>
    <row r="4" spans="1:11">
      <c r="A4" s="655" t="s">
        <v>504</v>
      </c>
      <c r="B4" s="655"/>
      <c r="C4" s="655"/>
      <c r="D4" s="655"/>
      <c r="E4" s="655"/>
      <c r="F4" s="655"/>
      <c r="G4" s="655"/>
      <c r="H4" s="655"/>
      <c r="I4" s="655"/>
      <c r="J4" s="655"/>
      <c r="K4" s="655"/>
    </row>
    <row r="5" spans="1:11">
      <c r="A5" s="656" t="str">
        <f>+A46</f>
        <v>Silver Run Electric, LLC</v>
      </c>
      <c r="B5" s="657"/>
      <c r="C5" s="657"/>
      <c r="D5" s="657"/>
      <c r="E5" s="657"/>
      <c r="F5" s="657"/>
      <c r="G5" s="657"/>
      <c r="H5" s="657"/>
      <c r="I5" s="657"/>
      <c r="J5" s="657"/>
      <c r="K5" s="657"/>
    </row>
    <row r="7" spans="1:11">
      <c r="C7" s="18" t="s">
        <v>756</v>
      </c>
      <c r="D7" s="18"/>
      <c r="E7" s="18"/>
    </row>
    <row r="9" spans="1:11">
      <c r="A9" s="209" t="s">
        <v>70</v>
      </c>
      <c r="C9" s="668" t="s">
        <v>381</v>
      </c>
      <c r="D9" s="668"/>
      <c r="E9" s="7"/>
      <c r="F9" s="668" t="s">
        <v>382</v>
      </c>
      <c r="G9" s="668"/>
      <c r="I9" s="7" t="s">
        <v>383</v>
      </c>
      <c r="J9" s="7"/>
      <c r="K9" s="7" t="s">
        <v>384</v>
      </c>
    </row>
    <row r="10" spans="1:11">
      <c r="A10" s="210" t="s">
        <v>374</v>
      </c>
      <c r="B10" s="211"/>
      <c r="C10" s="212"/>
      <c r="D10" s="212"/>
      <c r="E10" s="212"/>
      <c r="F10" s="673" t="s">
        <v>437</v>
      </c>
      <c r="G10" s="673"/>
      <c r="I10" s="213" t="s">
        <v>401</v>
      </c>
      <c r="J10" s="212"/>
      <c r="K10" s="213" t="s">
        <v>387</v>
      </c>
    </row>
    <row r="11" spans="1:11">
      <c r="A11" s="214"/>
      <c r="B11" s="214"/>
      <c r="C11" s="7"/>
      <c r="D11" s="7"/>
      <c r="E11" s="7"/>
      <c r="F11" s="7"/>
      <c r="G11" s="7"/>
      <c r="H11" s="215"/>
      <c r="I11" s="216"/>
      <c r="J11" s="216"/>
      <c r="K11" s="38"/>
    </row>
    <row r="12" spans="1:11">
      <c r="A12" s="214">
        <v>1</v>
      </c>
      <c r="B12" s="214"/>
      <c r="C12" s="217" t="s">
        <v>507</v>
      </c>
      <c r="D12" s="7"/>
      <c r="E12" s="7"/>
      <c r="F12" s="218" t="s">
        <v>438</v>
      </c>
      <c r="G12" s="7"/>
      <c r="H12" s="219"/>
      <c r="I12" s="374">
        <f>'Attachment H-27A'!K43+'Attachment H-27A'!K69</f>
        <v>90479954.076923072</v>
      </c>
      <c r="J12" s="216"/>
      <c r="K12" s="38"/>
    </row>
    <row r="13" spans="1:11">
      <c r="A13" s="214">
        <v>2</v>
      </c>
      <c r="B13" s="214"/>
      <c r="C13" s="217" t="s">
        <v>508</v>
      </c>
      <c r="D13" s="7"/>
      <c r="E13" s="7"/>
      <c r="F13" s="221" t="s">
        <v>439</v>
      </c>
      <c r="G13" s="7"/>
      <c r="H13" s="219"/>
      <c r="I13" s="374">
        <f>'Attachment H-27A'!K57+'Attachment H-27A'!K69+'Attachment H-27A'!K71</f>
        <v>89852991.87153846</v>
      </c>
      <c r="J13" s="216"/>
      <c r="K13" s="38"/>
    </row>
    <row r="14" spans="1:11">
      <c r="A14" s="214"/>
      <c r="B14" s="214"/>
      <c r="C14" s="217"/>
      <c r="D14" s="7"/>
      <c r="E14" s="7"/>
      <c r="F14" s="218"/>
      <c r="G14" s="7"/>
      <c r="H14" s="222"/>
      <c r="I14" s="400"/>
      <c r="J14" s="216"/>
      <c r="K14" s="38"/>
    </row>
    <row r="15" spans="1:11">
      <c r="A15" s="214"/>
      <c r="B15" s="214"/>
      <c r="C15" s="217" t="s">
        <v>509</v>
      </c>
      <c r="D15" s="7"/>
      <c r="E15" s="7"/>
      <c r="F15" s="218"/>
      <c r="G15" s="7"/>
      <c r="H15" s="222"/>
      <c r="I15" s="400"/>
      <c r="J15" s="216"/>
      <c r="K15" s="38"/>
    </row>
    <row r="16" spans="1:11">
      <c r="A16" s="214">
        <v>3</v>
      </c>
      <c r="B16" s="214"/>
      <c r="C16" s="217" t="s">
        <v>510</v>
      </c>
      <c r="D16" s="7"/>
      <c r="E16" s="7"/>
      <c r="F16" s="221" t="s">
        <v>440</v>
      </c>
      <c r="G16" s="7"/>
      <c r="H16" s="219"/>
      <c r="I16" s="374">
        <f>'Attachment H-27A'!K110</f>
        <v>3161934.1399999997</v>
      </c>
      <c r="J16" s="216"/>
      <c r="K16" s="38"/>
    </row>
    <row r="17" spans="1:11">
      <c r="A17" s="214">
        <v>4</v>
      </c>
      <c r="B17" s="214"/>
      <c r="C17" s="217" t="s">
        <v>511</v>
      </c>
      <c r="D17" s="7"/>
      <c r="E17" s="7"/>
      <c r="F17" s="218" t="s">
        <v>247</v>
      </c>
      <c r="G17" s="7"/>
      <c r="H17" s="223"/>
      <c r="I17" s="224">
        <f>IF(I16=0,0,+I16/I12)</f>
        <v>3.4946239443400112E-2</v>
      </c>
      <c r="J17" s="223"/>
      <c r="K17" s="224">
        <f>I17</f>
        <v>3.4946239443400112E-2</v>
      </c>
    </row>
    <row r="18" spans="1:11">
      <c r="A18" s="214"/>
      <c r="B18" s="214"/>
      <c r="C18" s="217"/>
      <c r="D18" s="7"/>
      <c r="E18" s="7"/>
      <c r="F18" s="218"/>
      <c r="G18" s="7"/>
      <c r="H18" s="223"/>
      <c r="I18" s="216"/>
      <c r="J18" s="223"/>
      <c r="K18" s="38"/>
    </row>
    <row r="19" spans="1:11">
      <c r="A19" s="214"/>
      <c r="B19" s="214"/>
      <c r="C19" s="217" t="s">
        <v>376</v>
      </c>
      <c r="D19" s="7"/>
      <c r="E19" s="7"/>
      <c r="F19" s="218"/>
      <c r="G19" s="7"/>
      <c r="H19" s="223"/>
      <c r="I19" s="216"/>
      <c r="J19" s="223"/>
      <c r="K19" s="38"/>
    </row>
    <row r="20" spans="1:11">
      <c r="A20" s="214">
        <v>5</v>
      </c>
      <c r="B20" s="214"/>
      <c r="C20" s="217" t="s">
        <v>377</v>
      </c>
      <c r="D20" s="7"/>
      <c r="E20" s="7"/>
      <c r="F20" s="221" t="s">
        <v>441</v>
      </c>
      <c r="G20" s="7"/>
      <c r="H20" s="225"/>
      <c r="I20" s="220">
        <f>'Attachment H-27A'!K114</f>
        <v>0</v>
      </c>
      <c r="J20" s="225"/>
      <c r="K20" s="38"/>
    </row>
    <row r="21" spans="1:11">
      <c r="A21" s="214">
        <v>6</v>
      </c>
      <c r="B21" s="214"/>
      <c r="C21" s="217" t="s">
        <v>378</v>
      </c>
      <c r="D21" s="7"/>
      <c r="E21" s="7"/>
      <c r="F21" s="218" t="s">
        <v>248</v>
      </c>
      <c r="G21" s="7"/>
      <c r="H21" s="223"/>
      <c r="I21" s="224">
        <f>IF(I20=0,0,I20/I12)</f>
        <v>0</v>
      </c>
      <c r="J21" s="223"/>
      <c r="K21" s="224">
        <f>I21</f>
        <v>0</v>
      </c>
    </row>
    <row r="22" spans="1:11">
      <c r="A22" s="214"/>
      <c r="B22" s="214"/>
      <c r="C22" s="217"/>
      <c r="D22" s="7"/>
      <c r="E22" s="7"/>
      <c r="F22" s="218"/>
      <c r="G22" s="7"/>
      <c r="H22" s="223"/>
      <c r="I22" s="224"/>
      <c r="J22" s="223"/>
      <c r="K22" s="38"/>
    </row>
    <row r="23" spans="1:11">
      <c r="A23" s="214"/>
      <c r="B23" s="214"/>
      <c r="C23" s="217" t="s">
        <v>513</v>
      </c>
      <c r="D23" s="7"/>
      <c r="E23" s="7"/>
      <c r="F23" s="218"/>
      <c r="G23" s="7"/>
      <c r="H23" s="223"/>
      <c r="I23" s="216"/>
      <c r="J23" s="223"/>
      <c r="K23" s="38"/>
    </row>
    <row r="24" spans="1:11">
      <c r="A24" s="214">
        <v>7</v>
      </c>
      <c r="B24" s="214"/>
      <c r="C24" s="217" t="s">
        <v>512</v>
      </c>
      <c r="D24" s="7"/>
      <c r="E24" s="7"/>
      <c r="F24" s="221" t="s">
        <v>442</v>
      </c>
      <c r="G24" s="7"/>
      <c r="H24" s="225"/>
      <c r="I24" s="220">
        <f>'Attachment H-27A'!K127</f>
        <v>443308.75</v>
      </c>
      <c r="J24" s="225"/>
      <c r="K24" s="38"/>
    </row>
    <row r="25" spans="1:11">
      <c r="A25" s="214">
        <v>8</v>
      </c>
      <c r="B25" s="214"/>
      <c r="C25" s="217" t="s">
        <v>514</v>
      </c>
      <c r="D25" s="7"/>
      <c r="E25" s="7"/>
      <c r="F25" s="218" t="s">
        <v>249</v>
      </c>
      <c r="G25" s="7"/>
      <c r="H25" s="223"/>
      <c r="I25" s="224">
        <f>IF(I24=0,0,I24/I12)</f>
        <v>4.8995244805618877E-3</v>
      </c>
      <c r="J25" s="223"/>
      <c r="K25" s="224">
        <f>I25</f>
        <v>4.8995244805618877E-3</v>
      </c>
    </row>
    <row r="26" spans="1:11">
      <c r="A26" s="214"/>
      <c r="B26" s="214"/>
      <c r="C26" s="217"/>
      <c r="D26" s="7"/>
      <c r="E26" s="7"/>
      <c r="F26" s="218"/>
      <c r="G26" s="7"/>
      <c r="H26" s="223"/>
      <c r="I26" s="216"/>
      <c r="J26" s="223"/>
      <c r="K26" s="38"/>
    </row>
    <row r="27" spans="1:11">
      <c r="A27" s="214">
        <v>9</v>
      </c>
      <c r="B27" s="214"/>
      <c r="C27" s="217" t="s">
        <v>515</v>
      </c>
      <c r="D27" s="7"/>
      <c r="E27" s="7"/>
      <c r="F27" s="221" t="s">
        <v>443</v>
      </c>
      <c r="G27" s="7"/>
      <c r="H27" s="225"/>
      <c r="I27" s="220">
        <f>'Attachment H-27A'!K18</f>
        <v>0</v>
      </c>
      <c r="J27" s="225"/>
      <c r="K27" s="38"/>
    </row>
    <row r="28" spans="1:11">
      <c r="A28" s="214">
        <v>10</v>
      </c>
      <c r="B28" s="214"/>
      <c r="C28" s="217" t="s">
        <v>516</v>
      </c>
      <c r="D28" s="7"/>
      <c r="E28" s="7"/>
      <c r="F28" s="218" t="s">
        <v>250</v>
      </c>
      <c r="G28" s="7"/>
      <c r="H28" s="223"/>
      <c r="I28" s="224">
        <f>IF(I27=0,0,I27/I12)</f>
        <v>0</v>
      </c>
      <c r="J28" s="223"/>
      <c r="K28" s="224">
        <f>I28</f>
        <v>0</v>
      </c>
    </row>
    <row r="29" spans="1:11">
      <c r="A29" s="214"/>
      <c r="B29" s="214"/>
      <c r="C29" s="217"/>
      <c r="D29" s="7"/>
      <c r="E29" s="7"/>
      <c r="F29" s="218"/>
      <c r="G29" s="7"/>
      <c r="H29" s="223"/>
      <c r="I29" s="216"/>
      <c r="J29" s="223"/>
      <c r="K29" s="38"/>
    </row>
    <row r="30" spans="1:11">
      <c r="A30" s="214">
        <v>11</v>
      </c>
      <c r="B30" s="214"/>
      <c r="C30" s="226" t="s">
        <v>517</v>
      </c>
      <c r="D30" s="7"/>
      <c r="E30" s="7"/>
      <c r="F30" s="227" t="s">
        <v>251</v>
      </c>
      <c r="G30" s="7"/>
      <c r="H30" s="223"/>
      <c r="I30" s="224"/>
      <c r="J30" s="223"/>
      <c r="K30" s="228">
        <f>K17+K21+K25+K28</f>
        <v>3.9845763923961997E-2</v>
      </c>
    </row>
    <row r="31" spans="1:11">
      <c r="A31" s="214"/>
      <c r="B31" s="214"/>
      <c r="C31" s="217"/>
      <c r="D31" s="7"/>
      <c r="E31" s="7"/>
      <c r="F31" s="218"/>
      <c r="G31" s="7"/>
      <c r="H31" s="223"/>
      <c r="I31" s="216"/>
      <c r="J31" s="223"/>
      <c r="K31" s="38"/>
    </row>
    <row r="32" spans="1:11">
      <c r="A32" s="214"/>
      <c r="B32" s="214"/>
      <c r="C32" s="217" t="s">
        <v>518</v>
      </c>
      <c r="D32" s="7"/>
      <c r="E32" s="7"/>
      <c r="F32" s="218"/>
      <c r="G32" s="7"/>
      <c r="H32" s="223"/>
      <c r="I32" s="216"/>
      <c r="J32" s="223"/>
      <c r="K32" s="38"/>
    </row>
    <row r="33" spans="1:11">
      <c r="A33" s="214">
        <v>12</v>
      </c>
      <c r="B33" s="214"/>
      <c r="C33" s="217" t="s">
        <v>519</v>
      </c>
      <c r="D33" s="7"/>
      <c r="E33" s="7"/>
      <c r="F33" s="221" t="s">
        <v>444</v>
      </c>
      <c r="G33" s="7"/>
      <c r="H33" s="225"/>
      <c r="I33" s="220">
        <f>'Attachment H-27A'!K142</f>
        <v>1972505.4603556308</v>
      </c>
      <c r="J33" s="225"/>
      <c r="K33" s="38"/>
    </row>
    <row r="34" spans="1:11">
      <c r="A34" s="214">
        <v>13</v>
      </c>
      <c r="B34" s="214"/>
      <c r="C34" s="217" t="s">
        <v>520</v>
      </c>
      <c r="D34" s="7"/>
      <c r="E34" s="7"/>
      <c r="F34" s="218" t="s">
        <v>252</v>
      </c>
      <c r="G34" s="7"/>
      <c r="H34" s="223"/>
      <c r="I34" s="224">
        <f>IF(I33=0,0,I33/I13)</f>
        <v>2.1952585209134647E-2</v>
      </c>
      <c r="J34" s="223"/>
      <c r="K34" s="224">
        <f>I34</f>
        <v>2.1952585209134647E-2</v>
      </c>
    </row>
    <row r="35" spans="1:11">
      <c r="A35" s="214"/>
      <c r="B35" s="214"/>
      <c r="C35" s="217"/>
      <c r="D35" s="7"/>
      <c r="E35" s="7"/>
      <c r="F35" s="218"/>
      <c r="G35" s="7"/>
      <c r="H35" s="223"/>
      <c r="I35" s="216"/>
      <c r="J35" s="223"/>
      <c r="K35" s="38"/>
    </row>
    <row r="36" spans="1:11">
      <c r="A36" s="214"/>
      <c r="B36" s="214"/>
      <c r="C36" s="217" t="s">
        <v>521</v>
      </c>
      <c r="D36" s="7"/>
      <c r="E36" s="7"/>
      <c r="F36" s="218"/>
      <c r="G36" s="7"/>
      <c r="H36" s="223"/>
      <c r="I36" s="216"/>
      <c r="J36" s="223"/>
      <c r="K36" s="38"/>
    </row>
    <row r="37" spans="1:11">
      <c r="A37" s="214">
        <v>14</v>
      </c>
      <c r="B37" s="214"/>
      <c r="C37" s="217" t="s">
        <v>522</v>
      </c>
      <c r="D37" s="7"/>
      <c r="E37" s="7"/>
      <c r="F37" s="221" t="s">
        <v>445</v>
      </c>
      <c r="G37" s="7"/>
      <c r="H37" s="223"/>
      <c r="I37" s="220">
        <f>'Attachment H-27A'!K145</f>
        <v>6160680.5881594019</v>
      </c>
      <c r="J37" s="223"/>
      <c r="K37" s="38"/>
    </row>
    <row r="38" spans="1:11">
      <c r="A38" s="214">
        <v>15</v>
      </c>
      <c r="B38" s="214"/>
      <c r="C38" s="217" t="s">
        <v>523</v>
      </c>
      <c r="D38" s="7"/>
      <c r="E38" s="7"/>
      <c r="F38" s="218" t="s">
        <v>253</v>
      </c>
      <c r="G38" s="7"/>
      <c r="H38" s="223"/>
      <c r="I38" s="224">
        <f>IF(I37=0,0,I37/I13)</f>
        <v>6.8564000595185956E-2</v>
      </c>
      <c r="J38" s="223"/>
      <c r="K38" s="224">
        <f>I38</f>
        <v>6.8564000595185956E-2</v>
      </c>
    </row>
    <row r="39" spans="1:11">
      <c r="A39" s="214"/>
      <c r="B39" s="214"/>
      <c r="C39" s="217"/>
      <c r="D39" s="7"/>
      <c r="E39" s="7"/>
      <c r="F39" s="218"/>
      <c r="G39" s="7"/>
      <c r="H39" s="223"/>
      <c r="I39" s="216"/>
      <c r="J39" s="223"/>
      <c r="K39" s="38"/>
    </row>
    <row r="40" spans="1:11">
      <c r="A40" s="214">
        <v>16</v>
      </c>
      <c r="B40" s="214"/>
      <c r="C40" s="226" t="s">
        <v>524</v>
      </c>
      <c r="D40" s="7"/>
      <c r="E40" s="7"/>
      <c r="F40" s="227" t="s">
        <v>254</v>
      </c>
      <c r="G40" s="7"/>
      <c r="H40" s="223"/>
      <c r="I40" s="224"/>
      <c r="J40" s="223"/>
      <c r="K40" s="228">
        <f>K34+K38</f>
        <v>9.0516585804320607E-2</v>
      </c>
    </row>
    <row r="41" spans="1:11">
      <c r="A41" s="214"/>
      <c r="B41" s="214"/>
      <c r="C41" s="7"/>
      <c r="D41" s="7"/>
      <c r="E41" s="7"/>
      <c r="F41" s="7"/>
      <c r="G41" s="7"/>
      <c r="H41" s="215"/>
      <c r="I41" s="7"/>
      <c r="J41" s="7"/>
    </row>
    <row r="42" spans="1:11">
      <c r="A42" s="214"/>
      <c r="B42" s="214"/>
      <c r="C42" s="123"/>
      <c r="K42" s="38" t="s">
        <v>6</v>
      </c>
    </row>
    <row r="43" spans="1:11">
      <c r="A43" s="214"/>
      <c r="B43" s="214"/>
      <c r="C43" s="123"/>
      <c r="K43" s="122" t="s">
        <v>822</v>
      </c>
    </row>
    <row r="44" spans="1:11">
      <c r="A44" s="655" t="s">
        <v>505</v>
      </c>
      <c r="B44" s="655"/>
      <c r="C44" s="655"/>
      <c r="D44" s="655"/>
      <c r="E44" s="655"/>
      <c r="F44" s="655"/>
      <c r="G44" s="655"/>
      <c r="H44" s="655"/>
      <c r="I44" s="655"/>
      <c r="J44" s="655"/>
      <c r="K44" s="655"/>
    </row>
    <row r="45" spans="1:11">
      <c r="A45" s="655" t="s">
        <v>504</v>
      </c>
      <c r="B45" s="655"/>
      <c r="C45" s="655"/>
      <c r="D45" s="655"/>
      <c r="E45" s="655"/>
      <c r="F45" s="655"/>
      <c r="G45" s="655"/>
      <c r="H45" s="655"/>
      <c r="I45" s="655"/>
      <c r="J45" s="655"/>
      <c r="K45" s="655"/>
    </row>
    <row r="46" spans="1:11">
      <c r="A46" s="656" t="str">
        <f>+A84</f>
        <v>Silver Run Electric, LLC</v>
      </c>
      <c r="B46" s="657"/>
      <c r="C46" s="657"/>
      <c r="D46" s="657"/>
      <c r="E46" s="657"/>
      <c r="F46" s="657"/>
      <c r="G46" s="657"/>
      <c r="H46" s="657"/>
      <c r="I46" s="657"/>
      <c r="J46" s="657"/>
      <c r="K46" s="657"/>
    </row>
    <row r="47" spans="1:11">
      <c r="A47" s="214"/>
      <c r="B47" s="214"/>
      <c r="C47" s="7"/>
      <c r="D47" s="7"/>
      <c r="E47" s="7"/>
      <c r="F47" s="7"/>
      <c r="G47" s="7"/>
      <c r="H47" s="7"/>
      <c r="I47" s="7"/>
      <c r="J47" s="7"/>
    </row>
    <row r="48" spans="1:11" ht="24.75" customHeight="1">
      <c r="A48" s="214"/>
      <c r="B48" s="214"/>
      <c r="C48" s="669" t="s">
        <v>446</v>
      </c>
      <c r="D48" s="669"/>
      <c r="E48" s="669"/>
      <c r="F48" s="669"/>
      <c r="G48" s="669"/>
      <c r="H48" s="669"/>
      <c r="I48" s="669"/>
      <c r="J48" s="669"/>
      <c r="K48" s="669"/>
    </row>
    <row r="49" spans="1:14" ht="29.25" customHeight="1">
      <c r="A49" s="214"/>
      <c r="B49" s="214"/>
      <c r="C49" s="672" t="s">
        <v>525</v>
      </c>
      <c r="D49" s="672"/>
      <c r="E49" s="672"/>
      <c r="F49" s="672"/>
      <c r="G49" s="672"/>
      <c r="H49" s="672"/>
      <c r="I49" s="672"/>
      <c r="J49" s="672"/>
      <c r="K49" s="672"/>
    </row>
    <row r="50" spans="1:14">
      <c r="A50" s="214"/>
      <c r="B50" s="214"/>
      <c r="C50" s="7"/>
      <c r="D50" s="7"/>
      <c r="E50" s="7"/>
      <c r="F50" s="7"/>
      <c r="G50" s="7"/>
      <c r="H50" s="7"/>
      <c r="I50" s="7"/>
      <c r="J50" s="7"/>
    </row>
    <row r="51" spans="1:14">
      <c r="A51" s="229"/>
      <c r="B51" s="229"/>
      <c r="C51" s="9" t="s">
        <v>381</v>
      </c>
      <c r="D51" s="9"/>
      <c r="E51" s="9" t="s">
        <v>382</v>
      </c>
      <c r="F51" s="9" t="s">
        <v>383</v>
      </c>
      <c r="G51" s="9" t="s">
        <v>384</v>
      </c>
      <c r="H51" s="9" t="s">
        <v>385</v>
      </c>
      <c r="I51" s="9" t="s">
        <v>526</v>
      </c>
      <c r="J51" s="9" t="s">
        <v>527</v>
      </c>
      <c r="K51" s="9" t="s">
        <v>528</v>
      </c>
      <c r="N51" s="18"/>
    </row>
    <row r="52" spans="1:14" s="234" customFormat="1" ht="48">
      <c r="A52" s="230" t="s">
        <v>506</v>
      </c>
      <c r="B52" s="231"/>
      <c r="C52" s="231" t="s">
        <v>529</v>
      </c>
      <c r="D52" s="231" t="s">
        <v>530</v>
      </c>
      <c r="E52" s="231" t="s">
        <v>51</v>
      </c>
      <c r="F52" s="231" t="s">
        <v>531</v>
      </c>
      <c r="G52" s="232" t="s">
        <v>517</v>
      </c>
      <c r="H52" s="233" t="s">
        <v>532</v>
      </c>
      <c r="I52" s="230" t="s">
        <v>533</v>
      </c>
      <c r="J52" s="232" t="s">
        <v>524</v>
      </c>
      <c r="K52" s="233" t="s">
        <v>534</v>
      </c>
    </row>
    <row r="53" spans="1:14" ht="24">
      <c r="A53" s="235"/>
      <c r="B53" s="211"/>
      <c r="C53" s="211"/>
      <c r="D53" s="211"/>
      <c r="E53" s="211"/>
      <c r="F53" s="211" t="s">
        <v>535</v>
      </c>
      <c r="G53" s="236" t="s">
        <v>255</v>
      </c>
      <c r="H53" s="237" t="s">
        <v>3</v>
      </c>
      <c r="I53" s="235" t="s">
        <v>4</v>
      </c>
      <c r="J53" s="236" t="s">
        <v>256</v>
      </c>
      <c r="K53" s="237" t="s">
        <v>5</v>
      </c>
    </row>
    <row r="54" spans="1:14">
      <c r="A54" s="238"/>
      <c r="B54" s="239"/>
      <c r="C54" s="200"/>
      <c r="D54" s="200"/>
      <c r="E54" s="200"/>
      <c r="F54" s="200"/>
      <c r="G54" s="240"/>
      <c r="H54" s="241"/>
      <c r="I54" s="241"/>
      <c r="J54" s="240"/>
      <c r="K54" s="241"/>
    </row>
    <row r="55" spans="1:14">
      <c r="A55" s="242" t="s">
        <v>7</v>
      </c>
      <c r="B55" s="214"/>
      <c r="C55" s="243" t="s">
        <v>804</v>
      </c>
      <c r="D55" s="196" t="s">
        <v>805</v>
      </c>
      <c r="E55" s="196" t="s">
        <v>806</v>
      </c>
      <c r="F55" s="373">
        <f>'Attachment H-27A'!K43+'Attachment H-27A'!K69</f>
        <v>90479954.076923072</v>
      </c>
      <c r="G55" s="244">
        <f>K30</f>
        <v>3.9845763923961997E-2</v>
      </c>
      <c r="H55" s="378">
        <f>F55*G55</f>
        <v>3605242.8899999997</v>
      </c>
      <c r="I55" s="382">
        <f>'Attachment H-27A'!K43-'Attachment H-27A'!K50+'Attachment H-27A'!K69+'Attachment H-27A'!K71</f>
        <v>89852991.87153846</v>
      </c>
      <c r="J55" s="246">
        <f>K40</f>
        <v>9.0516585804320607E-2</v>
      </c>
      <c r="K55" s="378">
        <f>I55*J55</f>
        <v>8133186.048515033</v>
      </c>
    </row>
    <row r="56" spans="1:14">
      <c r="A56" s="247" t="s">
        <v>8</v>
      </c>
      <c r="B56" s="248"/>
      <c r="C56" s="198" t="s">
        <v>11</v>
      </c>
      <c r="D56" s="198"/>
      <c r="E56" s="198" t="s">
        <v>20</v>
      </c>
      <c r="F56" s="249">
        <v>0</v>
      </c>
      <c r="G56" s="246">
        <f>K30</f>
        <v>3.9845763923961997E-2</v>
      </c>
      <c r="H56" s="378">
        <f>F56*G56</f>
        <v>0</v>
      </c>
      <c r="I56" s="382">
        <v>0</v>
      </c>
      <c r="J56" s="246">
        <f>K40</f>
        <v>9.0516585804320607E-2</v>
      </c>
      <c r="K56" s="378">
        <f>I56*J56</f>
        <v>0</v>
      </c>
    </row>
    <row r="57" spans="1:14">
      <c r="A57" s="242">
        <v>2</v>
      </c>
      <c r="B57" s="214"/>
      <c r="C57" s="1" t="s">
        <v>12</v>
      </c>
      <c r="F57" s="374">
        <f>SUM(F55:F56)</f>
        <v>90479954.076923072</v>
      </c>
      <c r="G57" s="250"/>
      <c r="H57" s="379">
        <f>SUM(H55:H56)</f>
        <v>3605242.8899999997</v>
      </c>
      <c r="I57" s="383">
        <f>SUM(I55:I56)</f>
        <v>89852991.87153846</v>
      </c>
      <c r="J57" s="252"/>
      <c r="K57" s="379">
        <f>SUM(K55:K56)</f>
        <v>8133186.048515033</v>
      </c>
    </row>
    <row r="58" spans="1:14">
      <c r="A58" s="242"/>
      <c r="B58" s="214"/>
      <c r="F58" s="374"/>
      <c r="G58" s="253"/>
      <c r="H58" s="378"/>
      <c r="I58" s="384"/>
      <c r="J58" s="254"/>
      <c r="K58" s="378"/>
    </row>
    <row r="59" spans="1:14">
      <c r="A59" s="242" t="s">
        <v>9</v>
      </c>
      <c r="B59" s="214"/>
      <c r="C59" s="196" t="s">
        <v>14</v>
      </c>
      <c r="D59" s="196"/>
      <c r="E59" s="196" t="s">
        <v>19</v>
      </c>
      <c r="F59" s="373">
        <v>0</v>
      </c>
      <c r="G59" s="244">
        <f>K30</f>
        <v>3.9845763923961997E-2</v>
      </c>
      <c r="H59" s="378">
        <f>F59*G59</f>
        <v>0</v>
      </c>
      <c r="I59" s="382">
        <v>0</v>
      </c>
      <c r="J59" s="246">
        <f>K40</f>
        <v>9.0516585804320607E-2</v>
      </c>
      <c r="K59" s="378">
        <f>I59*J59</f>
        <v>0</v>
      </c>
    </row>
    <row r="60" spans="1:14">
      <c r="A60" s="242" t="s">
        <v>10</v>
      </c>
      <c r="B60" s="214"/>
      <c r="C60" s="196" t="s">
        <v>13</v>
      </c>
      <c r="D60" s="196"/>
      <c r="E60" s="196" t="s">
        <v>18</v>
      </c>
      <c r="F60" s="375">
        <v>0</v>
      </c>
      <c r="G60" s="255">
        <f>K30</f>
        <v>3.9845763923961997E-2</v>
      </c>
      <c r="H60" s="380">
        <f>F60*G60</f>
        <v>0</v>
      </c>
      <c r="I60" s="385">
        <v>0</v>
      </c>
      <c r="J60" s="246">
        <f>K40</f>
        <v>9.0516585804320607E-2</v>
      </c>
      <c r="K60" s="380">
        <f>I60*J60</f>
        <v>0</v>
      </c>
    </row>
    <row r="61" spans="1:14">
      <c r="A61" s="256">
        <v>4</v>
      </c>
      <c r="B61" s="257"/>
      <c r="C61" s="200" t="s">
        <v>15</v>
      </c>
      <c r="D61" s="200"/>
      <c r="E61" s="200"/>
      <c r="F61" s="374">
        <f>SUM(F59:F60)</f>
        <v>0</v>
      </c>
      <c r="G61" s="240"/>
      <c r="H61" s="378">
        <f>SUM(H59:H60)</f>
        <v>0</v>
      </c>
      <c r="I61" s="384">
        <f>SUM(I59:I60)</f>
        <v>0</v>
      </c>
      <c r="J61" s="240"/>
      <c r="K61" s="378">
        <f>SUM(K59:K60)</f>
        <v>0</v>
      </c>
    </row>
    <row r="62" spans="1:14">
      <c r="A62" s="258"/>
      <c r="F62" s="374"/>
      <c r="G62" s="259"/>
      <c r="H62" s="378"/>
      <c r="I62" s="386"/>
      <c r="J62" s="259"/>
      <c r="K62" s="378"/>
    </row>
    <row r="63" spans="1:14">
      <c r="A63" s="258">
        <v>5</v>
      </c>
      <c r="C63" s="196" t="s">
        <v>16</v>
      </c>
      <c r="D63" s="196"/>
      <c r="E63" s="196"/>
      <c r="F63" s="373">
        <v>0</v>
      </c>
      <c r="G63" s="244">
        <f>K30</f>
        <v>3.9845763923961997E-2</v>
      </c>
      <c r="H63" s="378">
        <f>F63*G63</f>
        <v>0</v>
      </c>
      <c r="I63" s="387">
        <v>0</v>
      </c>
      <c r="J63" s="246">
        <f>K40</f>
        <v>9.0516585804320607E-2</v>
      </c>
      <c r="K63" s="378">
        <f>I63*J63</f>
        <v>0</v>
      </c>
    </row>
    <row r="64" spans="1:14">
      <c r="A64" s="260"/>
      <c r="B64" s="261"/>
      <c r="C64" s="33"/>
      <c r="D64" s="33"/>
      <c r="E64" s="33"/>
      <c r="F64" s="376"/>
      <c r="G64" s="262"/>
      <c r="H64" s="378"/>
      <c r="I64" s="388"/>
      <c r="J64" s="262"/>
      <c r="K64" s="378"/>
    </row>
    <row r="65" spans="1:11">
      <c r="A65" s="260">
        <v>6</v>
      </c>
      <c r="B65" s="261"/>
      <c r="C65" s="33" t="s">
        <v>17</v>
      </c>
      <c r="D65" s="33"/>
      <c r="E65" s="33"/>
      <c r="F65" s="377">
        <f>F57+F61+F63</f>
        <v>90479954.076923072</v>
      </c>
      <c r="G65" s="262"/>
      <c r="H65" s="381">
        <f>SUM(H57+H61+H63)</f>
        <v>3605242.8899999997</v>
      </c>
      <c r="I65" s="389">
        <f>I57+I61+I63</f>
        <v>89852991.87153846</v>
      </c>
      <c r="J65" s="262"/>
      <c r="K65" s="381">
        <f>SUM(K57+K61+K63)</f>
        <v>8133186.048515033</v>
      </c>
    </row>
    <row r="80" spans="1:11">
      <c r="A80" s="214"/>
      <c r="B80" s="214"/>
      <c r="C80" s="123"/>
      <c r="K80" s="38" t="s">
        <v>26</v>
      </c>
    </row>
    <row r="81" spans="1:11">
      <c r="A81" s="214"/>
      <c r="B81" s="214"/>
      <c r="C81" s="123"/>
      <c r="K81" s="122" t="s">
        <v>822</v>
      </c>
    </row>
    <row r="82" spans="1:11">
      <c r="A82" s="655" t="s">
        <v>505</v>
      </c>
      <c r="B82" s="655"/>
      <c r="C82" s="655"/>
      <c r="D82" s="655"/>
      <c r="E82" s="655"/>
      <c r="F82" s="655"/>
      <c r="G82" s="655"/>
      <c r="H82" s="655"/>
      <c r="I82" s="655"/>
      <c r="J82" s="655"/>
      <c r="K82" s="655"/>
    </row>
    <row r="83" spans="1:11">
      <c r="A83" s="655" t="s">
        <v>504</v>
      </c>
      <c r="B83" s="655"/>
      <c r="C83" s="655"/>
      <c r="D83" s="655"/>
      <c r="E83" s="655"/>
      <c r="F83" s="655"/>
      <c r="G83" s="655"/>
      <c r="H83" s="655"/>
      <c r="I83" s="655"/>
      <c r="J83" s="655"/>
      <c r="K83" s="655"/>
    </row>
    <row r="84" spans="1:11">
      <c r="A84" s="656" t="s">
        <v>738</v>
      </c>
      <c r="B84" s="657"/>
      <c r="C84" s="657"/>
      <c r="D84" s="657"/>
      <c r="E84" s="657"/>
      <c r="F84" s="657"/>
      <c r="G84" s="657"/>
      <c r="H84" s="657"/>
      <c r="I84" s="657"/>
      <c r="J84" s="657"/>
      <c r="K84" s="657"/>
    </row>
    <row r="88" spans="1:11">
      <c r="A88" s="214"/>
      <c r="B88" s="214"/>
      <c r="C88" s="7" t="s">
        <v>35</v>
      </c>
      <c r="D88" s="7" t="s">
        <v>36</v>
      </c>
      <c r="E88" s="7" t="s">
        <v>37</v>
      </c>
      <c r="F88" s="7" t="s">
        <v>38</v>
      </c>
      <c r="G88" s="7" t="s">
        <v>43</v>
      </c>
      <c r="H88" s="7" t="s">
        <v>39</v>
      </c>
      <c r="I88" s="7" t="s">
        <v>40</v>
      </c>
      <c r="J88" s="7" t="s">
        <v>41</v>
      </c>
      <c r="K88" s="7" t="s">
        <v>42</v>
      </c>
    </row>
    <row r="89" spans="1:11" ht="36">
      <c r="A89" s="264" t="s">
        <v>506</v>
      </c>
      <c r="B89" s="265"/>
      <c r="C89" s="265" t="s">
        <v>27</v>
      </c>
      <c r="D89" s="265" t="s">
        <v>28</v>
      </c>
      <c r="E89" s="265" t="s">
        <v>29</v>
      </c>
      <c r="F89" s="231" t="s">
        <v>30</v>
      </c>
      <c r="G89" s="265" t="s">
        <v>31</v>
      </c>
      <c r="H89" s="265" t="s">
        <v>32</v>
      </c>
      <c r="I89" s="265" t="s">
        <v>49</v>
      </c>
      <c r="J89" s="265" t="s">
        <v>34</v>
      </c>
      <c r="K89" s="266" t="s">
        <v>33</v>
      </c>
    </row>
    <row r="90" spans="1:11" ht="36">
      <c r="A90" s="267"/>
      <c r="B90" s="268"/>
      <c r="C90" s="269" t="s">
        <v>44</v>
      </c>
      <c r="D90" s="270" t="s">
        <v>790</v>
      </c>
      <c r="E90" s="270" t="s">
        <v>45</v>
      </c>
      <c r="F90" s="267" t="s">
        <v>791</v>
      </c>
      <c r="G90" s="270" t="s">
        <v>46</v>
      </c>
      <c r="H90" s="270" t="s">
        <v>47</v>
      </c>
      <c r="I90" s="270" t="s">
        <v>48</v>
      </c>
      <c r="J90" s="270" t="s">
        <v>549</v>
      </c>
      <c r="K90" s="270" t="s">
        <v>550</v>
      </c>
    </row>
    <row r="91" spans="1:11">
      <c r="A91" s="238"/>
      <c r="B91" s="271"/>
      <c r="C91" s="240"/>
      <c r="D91" s="298"/>
      <c r="E91" s="299"/>
      <c r="F91" s="300"/>
      <c r="G91" s="241"/>
      <c r="H91" s="241"/>
      <c r="I91" s="241"/>
      <c r="J91" s="241"/>
      <c r="K91" s="241"/>
    </row>
    <row r="92" spans="1:11">
      <c r="A92" s="242" t="s">
        <v>7</v>
      </c>
      <c r="C92" s="401">
        <f>'Attachment H-27A'!K113+'Attachment H-27A'!K115</f>
        <v>1987738.91</v>
      </c>
      <c r="D92" s="405">
        <f>C92+H55+(I55*$K$40)</f>
        <v>13726167.848515034</v>
      </c>
      <c r="E92" s="633">
        <v>50</v>
      </c>
      <c r="F92" s="634">
        <f>+(E92/100)*'Att 2 - Incentive Return'!$J$40*'Att 1 - Project Rev Req'!I55</f>
        <v>348814.64398615249</v>
      </c>
      <c r="G92" s="378">
        <f>D92+F92</f>
        <v>14074982.492501186</v>
      </c>
      <c r="H92" s="272">
        <v>0</v>
      </c>
      <c r="I92" s="378">
        <f>D92+F92-H92</f>
        <v>14074982.492501186</v>
      </c>
      <c r="J92" s="272">
        <v>0</v>
      </c>
      <c r="K92" s="378">
        <f>I92+J92</f>
        <v>14074982.492501186</v>
      </c>
    </row>
    <row r="93" spans="1:11">
      <c r="A93" s="242" t="s">
        <v>8</v>
      </c>
      <c r="C93" s="401">
        <v>0</v>
      </c>
      <c r="D93" s="405">
        <f>C93+H56+(I56*$K$40)</f>
        <v>0</v>
      </c>
      <c r="E93" s="301">
        <v>0</v>
      </c>
      <c r="F93" s="634">
        <f>+(E93/100)*'Att 2 - Incentive Return'!$J$40*'Att 1 - Project Rev Req'!I56</f>
        <v>0</v>
      </c>
      <c r="G93" s="378">
        <f>D93+F93</f>
        <v>0</v>
      </c>
      <c r="H93" s="272">
        <v>0</v>
      </c>
      <c r="I93" s="378">
        <f>D93+F93-H93</f>
        <v>0</v>
      </c>
      <c r="J93" s="272">
        <v>0</v>
      </c>
      <c r="K93" s="378">
        <f>I93+J93</f>
        <v>0</v>
      </c>
    </row>
    <row r="94" spans="1:11">
      <c r="A94" s="238">
        <v>2</v>
      </c>
      <c r="B94" s="257"/>
      <c r="C94" s="379">
        <f>SUM(C92:C93)</f>
        <v>1987738.91</v>
      </c>
      <c r="D94" s="406">
        <f>SUM(D92:D93)</f>
        <v>13726167.848515034</v>
      </c>
      <c r="E94" s="302"/>
      <c r="F94" s="635">
        <f>SUM(F92:F93)</f>
        <v>348814.64398615249</v>
      </c>
      <c r="G94" s="379">
        <f>SUM(G92:G93)</f>
        <v>14074982.492501186</v>
      </c>
      <c r="H94" s="251">
        <f t="shared" ref="H94:J94" si="0">SUM(H92:H93)</f>
        <v>0</v>
      </c>
      <c r="I94" s="379">
        <f>SUM(I92:I93)</f>
        <v>14074982.492501186</v>
      </c>
      <c r="J94" s="251">
        <f t="shared" si="0"/>
        <v>0</v>
      </c>
      <c r="K94" s="379">
        <f>SUM(K92:K93)</f>
        <v>14074982.492501186</v>
      </c>
    </row>
    <row r="95" spans="1:11">
      <c r="A95" s="242"/>
      <c r="C95" s="378"/>
      <c r="D95" s="405"/>
      <c r="E95" s="303"/>
      <c r="F95" s="636"/>
      <c r="G95" s="378"/>
      <c r="H95" s="245"/>
      <c r="I95" s="378"/>
      <c r="J95" s="245"/>
      <c r="K95" s="378"/>
    </row>
    <row r="96" spans="1:11">
      <c r="A96" s="242" t="s">
        <v>9</v>
      </c>
      <c r="C96" s="401">
        <v>0</v>
      </c>
      <c r="D96" s="405">
        <f>C96+H59+(I59*$K$40)</f>
        <v>0</v>
      </c>
      <c r="E96" s="301">
        <v>0</v>
      </c>
      <c r="F96" s="634">
        <f>+(E96/100)*'Att 2 - Incentive Return'!$J$40*'Att 1 - Project Rev Req'!I59</f>
        <v>0</v>
      </c>
      <c r="G96" s="378">
        <f>D96+F96</f>
        <v>0</v>
      </c>
      <c r="H96" s="272">
        <v>0</v>
      </c>
      <c r="I96" s="378">
        <f>D96+F96-H96</f>
        <v>0</v>
      </c>
      <c r="J96" s="272">
        <v>0</v>
      </c>
      <c r="K96" s="378">
        <f>I96+J96</f>
        <v>0</v>
      </c>
    </row>
    <row r="97" spans="1:11">
      <c r="A97" s="247" t="s">
        <v>10</v>
      </c>
      <c r="B97" s="261"/>
      <c r="C97" s="402">
        <v>0</v>
      </c>
      <c r="D97" s="405">
        <f>C97+H60+(I60*$K$40)</f>
        <v>0</v>
      </c>
      <c r="E97" s="304">
        <v>0</v>
      </c>
      <c r="F97" s="634">
        <f>+(E97/100)*'Att 2 - Incentive Return'!$J$40*'Att 1 - Project Rev Req'!I60</f>
        <v>0</v>
      </c>
      <c r="G97" s="380">
        <f>D97+F97</f>
        <v>0</v>
      </c>
      <c r="H97" s="273">
        <v>0</v>
      </c>
      <c r="I97" s="380">
        <f>D97+F97-H97</f>
        <v>0</v>
      </c>
      <c r="J97" s="273">
        <v>0</v>
      </c>
      <c r="K97" s="380">
        <f>I97+J97</f>
        <v>0</v>
      </c>
    </row>
    <row r="98" spans="1:11">
      <c r="A98" s="256">
        <v>4</v>
      </c>
      <c r="B98" s="257"/>
      <c r="C98" s="403">
        <f>SUM(C96:C97)</f>
        <v>0</v>
      </c>
      <c r="D98" s="406">
        <f>SUM(D96:D97)</f>
        <v>0</v>
      </c>
      <c r="E98" s="305"/>
      <c r="F98" s="635">
        <f>SUM(F96:F97)</f>
        <v>0</v>
      </c>
      <c r="G98" s="393">
        <f>SUM(G96:G97)</f>
        <v>0</v>
      </c>
      <c r="H98" s="245">
        <f t="shared" ref="H98:J98" si="1">SUM(H96:H97)</f>
        <v>0</v>
      </c>
      <c r="I98" s="378">
        <f>SUM(I96:I97)</f>
        <v>0</v>
      </c>
      <c r="J98" s="245">
        <f t="shared" si="1"/>
        <v>0</v>
      </c>
      <c r="K98" s="378">
        <f>SUM(K96:K97)</f>
        <v>0</v>
      </c>
    </row>
    <row r="99" spans="1:11">
      <c r="A99" s="258"/>
      <c r="C99" s="403"/>
      <c r="D99" s="405"/>
      <c r="E99" s="305"/>
      <c r="F99" s="636"/>
      <c r="G99" s="393"/>
      <c r="H99" s="245"/>
      <c r="I99" s="378"/>
      <c r="J99" s="245"/>
      <c r="K99" s="378"/>
    </row>
    <row r="100" spans="1:11">
      <c r="A100" s="258">
        <v>5</v>
      </c>
      <c r="C100" s="404">
        <v>0</v>
      </c>
      <c r="D100" s="405">
        <f>C100+H63+(I63*$K$40)</f>
        <v>0</v>
      </c>
      <c r="E100" s="306">
        <v>0</v>
      </c>
      <c r="F100" s="636">
        <f>+(E100/100)*'Att 2 - Incentive Return'!$J$40*'Att 1 - Project Rev Req'!I63</f>
        <v>0</v>
      </c>
      <c r="G100" s="393">
        <f>D100+F100</f>
        <v>0</v>
      </c>
      <c r="H100" s="272">
        <v>0</v>
      </c>
      <c r="I100" s="378">
        <f>D100+F100-H100</f>
        <v>0</v>
      </c>
      <c r="J100" s="272">
        <v>0</v>
      </c>
      <c r="K100" s="378">
        <f>I100+J100</f>
        <v>0</v>
      </c>
    </row>
    <row r="101" spans="1:11">
      <c r="A101" s="260"/>
      <c r="B101" s="261"/>
      <c r="C101" s="403"/>
      <c r="D101" s="407"/>
      <c r="E101" s="297"/>
      <c r="F101" s="637"/>
      <c r="G101" s="393"/>
      <c r="H101" s="245"/>
      <c r="I101" s="378"/>
      <c r="J101" s="245"/>
      <c r="K101" s="378"/>
    </row>
    <row r="102" spans="1:11">
      <c r="A102" s="260">
        <v>6</v>
      </c>
      <c r="B102" s="261"/>
      <c r="C102" s="381">
        <f>C94+C98+C100</f>
        <v>1987738.91</v>
      </c>
      <c r="D102" s="407">
        <f>SUM(D94+D98+D100)</f>
        <v>13726167.848515034</v>
      </c>
      <c r="E102" s="274"/>
      <c r="F102" s="638">
        <f>+F94+F98+F100</f>
        <v>348814.64398615249</v>
      </c>
      <c r="G102" s="394">
        <f>SUM(G94+G98+G100)</f>
        <v>14074982.492501186</v>
      </c>
      <c r="H102" s="275">
        <f>SUM(H94+H98+H100)</f>
        <v>0</v>
      </c>
      <c r="I102" s="381">
        <f>SUM(I94+I98+I100)</f>
        <v>14074982.492501186</v>
      </c>
      <c r="J102" s="263">
        <f>J94+J98+J100</f>
        <v>0</v>
      </c>
      <c r="K102" s="381">
        <f>K94+K98+K100</f>
        <v>14074982.492501186</v>
      </c>
    </row>
    <row r="105" spans="1:11">
      <c r="A105" s="261" t="s">
        <v>21</v>
      </c>
    </row>
    <row r="106" spans="1:11">
      <c r="A106" s="21" t="s">
        <v>419</v>
      </c>
      <c r="C106" s="1" t="s">
        <v>447</v>
      </c>
    </row>
    <row r="107" spans="1:11">
      <c r="A107" s="21" t="s">
        <v>431</v>
      </c>
      <c r="C107" s="671" t="s">
        <v>448</v>
      </c>
      <c r="D107" s="671"/>
      <c r="E107" s="671"/>
      <c r="F107" s="671"/>
      <c r="G107" s="671"/>
      <c r="H107" s="671"/>
      <c r="I107" s="671"/>
      <c r="J107" s="671"/>
      <c r="K107" s="671"/>
    </row>
    <row r="108" spans="1:11">
      <c r="A108" s="21" t="s">
        <v>434</v>
      </c>
      <c r="C108" s="670" t="s">
        <v>22</v>
      </c>
      <c r="D108" s="670"/>
      <c r="E108" s="670"/>
      <c r="F108" s="670"/>
      <c r="G108" s="670"/>
      <c r="H108" s="670"/>
      <c r="I108" s="670"/>
      <c r="J108" s="670"/>
      <c r="K108" s="670"/>
    </row>
    <row r="109" spans="1:11" ht="27.75" customHeight="1">
      <c r="A109" s="21" t="s">
        <v>435</v>
      </c>
      <c r="C109" s="670" t="s">
        <v>23</v>
      </c>
      <c r="D109" s="670"/>
      <c r="E109" s="670"/>
      <c r="F109" s="670"/>
      <c r="G109" s="670"/>
      <c r="H109" s="670"/>
      <c r="I109" s="670"/>
      <c r="J109" s="670"/>
      <c r="K109" s="670"/>
    </row>
    <row r="110" spans="1:11" ht="30" customHeight="1">
      <c r="A110" s="21" t="s">
        <v>479</v>
      </c>
      <c r="C110" s="670" t="s">
        <v>24</v>
      </c>
      <c r="D110" s="670"/>
      <c r="E110" s="670"/>
      <c r="F110" s="670"/>
      <c r="G110" s="670"/>
      <c r="H110" s="670"/>
      <c r="I110" s="670"/>
      <c r="J110" s="670"/>
      <c r="K110" s="670"/>
    </row>
    <row r="111" spans="1:11" ht="27" customHeight="1">
      <c r="A111" s="21" t="s">
        <v>480</v>
      </c>
      <c r="C111" s="671" t="s">
        <v>449</v>
      </c>
      <c r="D111" s="671"/>
      <c r="E111" s="671"/>
      <c r="F111" s="671"/>
      <c r="G111" s="671"/>
      <c r="H111" s="671"/>
      <c r="I111" s="671"/>
      <c r="J111" s="671"/>
      <c r="K111" s="671"/>
    </row>
    <row r="112" spans="1:11" ht="26.25" customHeight="1">
      <c r="A112" s="21" t="s">
        <v>481</v>
      </c>
      <c r="C112" s="670" t="s">
        <v>765</v>
      </c>
      <c r="D112" s="670"/>
      <c r="E112" s="670"/>
      <c r="F112" s="670"/>
      <c r="G112" s="670"/>
      <c r="H112" s="670"/>
      <c r="I112" s="670"/>
      <c r="J112" s="670"/>
      <c r="K112" s="670"/>
    </row>
    <row r="113" spans="1:11" ht="27" customHeight="1">
      <c r="A113" s="21" t="s">
        <v>482</v>
      </c>
      <c r="C113" s="670" t="s">
        <v>50</v>
      </c>
      <c r="D113" s="670"/>
      <c r="E113" s="670"/>
      <c r="F113" s="670"/>
      <c r="G113" s="670"/>
      <c r="H113" s="670"/>
      <c r="I113" s="670"/>
      <c r="J113" s="670"/>
      <c r="K113" s="670"/>
    </row>
    <row r="114" spans="1:11">
      <c r="A114" s="21" t="s">
        <v>483</v>
      </c>
      <c r="C114" s="670" t="s">
        <v>25</v>
      </c>
      <c r="D114" s="670"/>
      <c r="E114" s="670"/>
      <c r="F114" s="670"/>
      <c r="G114" s="670"/>
      <c r="H114" s="670"/>
      <c r="I114" s="670"/>
      <c r="J114" s="670"/>
      <c r="K114" s="670"/>
    </row>
    <row r="115" spans="1:11" ht="42" customHeight="1">
      <c r="A115" s="21" t="s">
        <v>484</v>
      </c>
      <c r="C115" s="670" t="s">
        <v>341</v>
      </c>
      <c r="D115" s="670"/>
      <c r="E115" s="670"/>
      <c r="F115" s="670"/>
      <c r="G115" s="670"/>
      <c r="H115" s="670"/>
      <c r="I115" s="670"/>
      <c r="J115" s="670"/>
      <c r="K115" s="670"/>
    </row>
  </sheetData>
  <mergeCells count="23">
    <mergeCell ref="C113:K113"/>
    <mergeCell ref="C114:K114"/>
    <mergeCell ref="A84:K84"/>
    <mergeCell ref="A83:K83"/>
    <mergeCell ref="A4:K4"/>
    <mergeCell ref="C9:D9"/>
    <mergeCell ref="A82:K82"/>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s>
  <phoneticPr fontId="0" type="noConversion"/>
  <pageMargins left="0.5" right="0.5" top="0.75" bottom="0.75" header="0.3" footer="0.3"/>
  <pageSetup scale="85" orientation="landscape" verticalDpi="1200" r:id="rId1"/>
  <rowBreaks count="2" manualBreakCount="2">
    <brk id="41" max="10" man="1"/>
    <brk id="79" max="10" man="1"/>
  </rowBreaks>
  <colBreaks count="1" manualBreakCount="1">
    <brk id="11" max="1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Normal="100" zoomScaleSheetLayoutView="100" workbookViewId="0"/>
  </sheetViews>
  <sheetFormatPr defaultRowHeight="12"/>
  <cols>
    <col min="1" max="1" width="6.83203125" style="120" customWidth="1"/>
    <col min="2" max="2" width="34.83203125" style="120" customWidth="1"/>
    <col min="3" max="3" width="35.5" style="120" customWidth="1"/>
    <col min="4" max="4" width="30.33203125" style="120" customWidth="1"/>
    <col min="5" max="5" width="12.5" style="120" bestFit="1" customWidth="1"/>
    <col min="6" max="6" width="7.83203125" style="120" customWidth="1"/>
    <col min="7" max="7" width="4.83203125" style="120" customWidth="1"/>
    <col min="8" max="8" width="9.33203125" style="120"/>
    <col min="9" max="9" width="10.83203125" style="120" customWidth="1"/>
    <col min="10" max="10" width="11.5" style="120" customWidth="1"/>
    <col min="11" max="16384" width="9.33203125" style="120"/>
  </cols>
  <sheetData>
    <row r="1" spans="1:15">
      <c r="A1" s="119"/>
      <c r="B1" s="119"/>
      <c r="J1" s="333" t="s">
        <v>67</v>
      </c>
      <c r="O1" s="121"/>
    </row>
    <row r="2" spans="1:15">
      <c r="A2" s="119"/>
      <c r="B2" s="119"/>
      <c r="J2" s="122" t="s">
        <v>822</v>
      </c>
      <c r="O2" s="121"/>
    </row>
    <row r="3" spans="1:15">
      <c r="A3" s="655" t="s">
        <v>66</v>
      </c>
      <c r="B3" s="655"/>
      <c r="C3" s="655"/>
      <c r="D3" s="655"/>
      <c r="E3" s="655"/>
      <c r="F3" s="655"/>
      <c r="G3" s="655"/>
      <c r="H3" s="655"/>
      <c r="I3" s="655"/>
      <c r="J3" s="655"/>
    </row>
    <row r="4" spans="1:15">
      <c r="A4" s="655" t="s">
        <v>30</v>
      </c>
      <c r="B4" s="655"/>
      <c r="C4" s="655"/>
      <c r="D4" s="655"/>
      <c r="E4" s="655"/>
      <c r="F4" s="655"/>
      <c r="G4" s="655"/>
      <c r="H4" s="655"/>
      <c r="I4" s="655"/>
      <c r="J4" s="655"/>
    </row>
    <row r="5" spans="1:15">
      <c r="A5" s="656" t="s">
        <v>738</v>
      </c>
      <c r="B5" s="657"/>
      <c r="C5" s="657"/>
      <c r="D5" s="657"/>
      <c r="E5" s="657"/>
      <c r="F5" s="657"/>
      <c r="G5" s="657"/>
      <c r="H5" s="657"/>
      <c r="I5" s="657"/>
      <c r="J5" s="657"/>
    </row>
    <row r="6" spans="1:15">
      <c r="A6" s="126" t="s">
        <v>70</v>
      </c>
      <c r="B6" s="326"/>
      <c r="C6" s="326"/>
      <c r="D6" s="326"/>
      <c r="E6" s="326"/>
      <c r="F6" s="326"/>
      <c r="G6" s="326"/>
      <c r="H6" s="326"/>
      <c r="I6" s="326"/>
      <c r="J6" s="326"/>
    </row>
    <row r="7" spans="1:15">
      <c r="A7" s="319">
        <v>1</v>
      </c>
      <c r="B7" s="326" t="s">
        <v>52</v>
      </c>
      <c r="D7" s="343" t="s">
        <v>450</v>
      </c>
      <c r="E7" s="326"/>
      <c r="F7" s="326"/>
      <c r="G7" s="326"/>
      <c r="H7" s="326"/>
      <c r="I7" s="326"/>
      <c r="J7" s="420">
        <f>'Attachment H-27A'!K82</f>
        <v>92404716.713373184</v>
      </c>
    </row>
    <row r="8" spans="1:15">
      <c r="A8" s="319"/>
      <c r="B8" s="326"/>
      <c r="C8" s="326"/>
      <c r="D8" s="326"/>
      <c r="E8" s="326"/>
      <c r="F8" s="326"/>
      <c r="G8" s="326"/>
      <c r="H8" s="326"/>
      <c r="I8" s="326"/>
      <c r="J8" s="400"/>
    </row>
    <row r="9" spans="1:15" ht="12.75" thickBot="1">
      <c r="A9" s="319">
        <v>2</v>
      </c>
      <c r="B9" s="326" t="s">
        <v>53</v>
      </c>
      <c r="C9" s="326"/>
      <c r="D9" s="326"/>
      <c r="E9" s="326"/>
      <c r="F9" s="326"/>
      <c r="G9" s="326"/>
      <c r="H9" s="326"/>
      <c r="I9" s="334" t="s">
        <v>418</v>
      </c>
      <c r="J9" s="400"/>
    </row>
    <row r="10" spans="1:15">
      <c r="A10" s="319"/>
      <c r="B10" s="326"/>
      <c r="C10" s="326"/>
      <c r="D10" s="326"/>
      <c r="E10" s="326"/>
      <c r="F10" s="326"/>
      <c r="G10" s="326"/>
      <c r="H10" s="319" t="s">
        <v>429</v>
      </c>
      <c r="I10" s="319"/>
      <c r="J10" s="400"/>
    </row>
    <row r="11" spans="1:15" ht="12.75" thickBot="1">
      <c r="A11" s="319"/>
      <c r="B11" s="326"/>
      <c r="C11" s="326"/>
      <c r="D11" s="326"/>
      <c r="E11" s="319" t="s">
        <v>418</v>
      </c>
      <c r="F11" s="334" t="s">
        <v>426</v>
      </c>
      <c r="G11" s="326"/>
      <c r="H11" s="334"/>
      <c r="I11" s="334" t="s">
        <v>425</v>
      </c>
      <c r="J11" s="400"/>
    </row>
    <row r="12" spans="1:15">
      <c r="A12" s="319">
        <v>3</v>
      </c>
      <c r="B12" s="326" t="s">
        <v>54</v>
      </c>
      <c r="C12" s="326" t="s">
        <v>451</v>
      </c>
      <c r="D12" s="326"/>
      <c r="E12" s="424">
        <f>'Attachment H-27A'!F183</f>
        <v>64987672.964615382</v>
      </c>
      <c r="F12" s="224">
        <f>'Attachment H-27A'!H183</f>
        <v>0.45617740972083753</v>
      </c>
      <c r="G12" s="326"/>
      <c r="H12" s="408">
        <f>'Attachment H-27A'!I183</f>
        <v>2.8725893924782548E-2</v>
      </c>
      <c r="I12" s="337">
        <f>F12*H12</f>
        <v>1.3104103882522845E-2</v>
      </c>
      <c r="J12" s="400"/>
    </row>
    <row r="13" spans="1:15">
      <c r="A13" s="319">
        <v>4</v>
      </c>
      <c r="B13" s="326" t="s">
        <v>55</v>
      </c>
      <c r="C13" s="326" t="s">
        <v>451</v>
      </c>
      <c r="D13" s="326"/>
      <c r="E13" s="425">
        <f>'Attachment H-27A'!F184</f>
        <v>0</v>
      </c>
      <c r="F13" s="224">
        <f>'Attachment H-27A'!H184</f>
        <v>0</v>
      </c>
      <c r="G13" s="326"/>
      <c r="H13" s="410">
        <f>'Attachment H-27A'!I184</f>
        <v>0</v>
      </c>
      <c r="I13" s="337">
        <f>F13*H13</f>
        <v>0</v>
      </c>
      <c r="J13" s="400"/>
    </row>
    <row r="14" spans="1:15" ht="24.75" thickBot="1">
      <c r="A14" s="182">
        <v>5</v>
      </c>
      <c r="B14" s="326" t="s">
        <v>56</v>
      </c>
      <c r="C14" s="326" t="s">
        <v>452</v>
      </c>
      <c r="D14" s="411" t="s">
        <v>457</v>
      </c>
      <c r="E14" s="425">
        <f>'Attachment H-27A'!F185</f>
        <v>77473728.191538468</v>
      </c>
      <c r="F14" s="224">
        <f>'Attachment H-27A'!H185</f>
        <v>0.54382259027916247</v>
      </c>
      <c r="G14" s="326"/>
      <c r="H14" s="408">
        <f>'Attachment H-27A'!I185+0.01</f>
        <v>0.1085</v>
      </c>
      <c r="I14" s="412">
        <f>F14*H14</f>
        <v>5.9004751045289128E-2</v>
      </c>
      <c r="J14" s="421"/>
    </row>
    <row r="15" spans="1:15">
      <c r="A15" s="319">
        <v>6</v>
      </c>
      <c r="B15" s="326" t="s">
        <v>57</v>
      </c>
      <c r="C15" s="326"/>
      <c r="D15" s="413"/>
      <c r="E15" s="425">
        <f>SUM(E12:E14)</f>
        <v>142461401.15615386</v>
      </c>
      <c r="F15" s="333"/>
      <c r="G15" s="326"/>
      <c r="H15" s="414"/>
      <c r="I15" s="415">
        <f>SUM(I12:I14)</f>
        <v>7.2108854927811966E-2</v>
      </c>
      <c r="J15" s="400"/>
    </row>
    <row r="16" spans="1:15">
      <c r="A16" s="319">
        <v>7</v>
      </c>
      <c r="B16" s="326" t="s">
        <v>58</v>
      </c>
      <c r="C16" s="326"/>
      <c r="D16" s="326"/>
      <c r="E16" s="326"/>
      <c r="F16" s="326"/>
      <c r="G16" s="326"/>
      <c r="H16" s="326"/>
      <c r="I16" s="326"/>
      <c r="J16" s="420">
        <f>J7*I15</f>
        <v>6663198.3121301886</v>
      </c>
    </row>
    <row r="17" spans="1:10">
      <c r="A17" s="319"/>
      <c r="B17" s="326"/>
      <c r="C17" s="326"/>
      <c r="D17" s="326"/>
      <c r="E17" s="326"/>
      <c r="F17" s="326"/>
      <c r="G17" s="326"/>
      <c r="H17" s="326"/>
      <c r="I17" s="326"/>
      <c r="J17" s="400"/>
    </row>
    <row r="18" spans="1:10">
      <c r="A18" s="319">
        <v>8</v>
      </c>
      <c r="B18" s="326" t="s">
        <v>59</v>
      </c>
      <c r="C18" s="326"/>
      <c r="D18" s="326"/>
      <c r="E18" s="326"/>
      <c r="F18" s="326"/>
      <c r="G18" s="326"/>
      <c r="H18" s="326"/>
      <c r="I18" s="326"/>
      <c r="J18" s="400"/>
    </row>
    <row r="19" spans="1:10">
      <c r="A19" s="319">
        <v>9</v>
      </c>
      <c r="B19" s="343" t="s">
        <v>598</v>
      </c>
      <c r="C19" s="343"/>
      <c r="D19" s="326"/>
      <c r="E19" s="416">
        <f>(1-(((1-'Attachment H-27A'!F220)*(1-'Attachment H-27A'!F219))/(1-'Attachment H-27A'!F220*'Attachment H-27A'!F219*'Attachment H-27A'!F221)))</f>
        <v>0.27967799999999998</v>
      </c>
      <c r="F19" s="326"/>
      <c r="G19" s="326"/>
      <c r="H19" s="326"/>
      <c r="I19" s="326"/>
      <c r="J19" s="400"/>
    </row>
    <row r="20" spans="1:10">
      <c r="A20" s="319">
        <v>10</v>
      </c>
      <c r="B20" s="326" t="s">
        <v>60</v>
      </c>
      <c r="C20" s="326"/>
      <c r="D20" s="326"/>
      <c r="E20" s="337">
        <f>(E19/(1-E19))*(1-(E21/I15))</f>
        <v>0.31770935971733055</v>
      </c>
      <c r="F20" s="326"/>
      <c r="G20" s="326"/>
      <c r="H20" s="326"/>
      <c r="I20" s="326"/>
      <c r="J20" s="400"/>
    </row>
    <row r="21" spans="1:10">
      <c r="A21" s="319">
        <v>11</v>
      </c>
      <c r="B21" s="326" t="s">
        <v>427</v>
      </c>
      <c r="C21" s="326"/>
      <c r="D21" s="326" t="s">
        <v>262</v>
      </c>
      <c r="E21" s="416">
        <f>I12</f>
        <v>1.3104103882522845E-2</v>
      </c>
      <c r="F21" s="326"/>
      <c r="G21" s="326"/>
      <c r="H21" s="326"/>
      <c r="I21" s="326"/>
      <c r="J21" s="400"/>
    </row>
    <row r="22" spans="1:10">
      <c r="A22" s="319">
        <v>12</v>
      </c>
      <c r="B22" s="343" t="s">
        <v>453</v>
      </c>
      <c r="C22" s="326"/>
      <c r="D22" s="326"/>
      <c r="E22" s="417"/>
      <c r="F22" s="326"/>
      <c r="G22" s="326"/>
      <c r="H22" s="326"/>
      <c r="I22" s="326"/>
      <c r="J22" s="400"/>
    </row>
    <row r="23" spans="1:10">
      <c r="A23" s="319">
        <v>13</v>
      </c>
      <c r="B23" s="326" t="s">
        <v>257</v>
      </c>
      <c r="C23" s="326"/>
      <c r="D23" s="326" t="s">
        <v>397</v>
      </c>
      <c r="E23" s="79">
        <f>1/(1-E19)</f>
        <v>1.3882680245778971</v>
      </c>
      <c r="F23" s="326"/>
      <c r="G23" s="326"/>
      <c r="H23" s="326"/>
      <c r="I23" s="326"/>
      <c r="J23" s="400"/>
    </row>
    <row r="24" spans="1:10">
      <c r="A24" s="319">
        <v>14</v>
      </c>
      <c r="B24" s="321" t="s">
        <v>784</v>
      </c>
      <c r="C24" s="326"/>
      <c r="D24" s="326" t="s">
        <v>454</v>
      </c>
      <c r="E24" s="409">
        <f>'Attachment H-27A'!F135</f>
        <v>0</v>
      </c>
      <c r="F24" s="326"/>
      <c r="G24" s="326"/>
      <c r="H24" s="326"/>
      <c r="I24" s="326"/>
      <c r="J24" s="400"/>
    </row>
    <row r="25" spans="1:10">
      <c r="A25" s="319">
        <v>15</v>
      </c>
      <c r="B25" s="321" t="s">
        <v>784</v>
      </c>
      <c r="C25" s="326"/>
      <c r="D25" s="326" t="s">
        <v>455</v>
      </c>
      <c r="E25" s="409">
        <f>'Attachment H-27A'!F136</f>
        <v>0</v>
      </c>
      <c r="F25" s="326"/>
      <c r="G25" s="326"/>
      <c r="H25" s="326"/>
      <c r="I25" s="326"/>
      <c r="J25" s="400"/>
    </row>
    <row r="26" spans="1:10">
      <c r="A26" s="319">
        <v>16</v>
      </c>
      <c r="B26" s="321" t="s">
        <v>784</v>
      </c>
      <c r="C26" s="326"/>
      <c r="D26" s="343" t="s">
        <v>456</v>
      </c>
      <c r="E26" s="409">
        <f>'Attachment H-27A'!F137</f>
        <v>0</v>
      </c>
      <c r="F26" s="326"/>
      <c r="G26" s="326"/>
      <c r="H26" s="326"/>
      <c r="I26" s="326"/>
      <c r="J26" s="400"/>
    </row>
    <row r="27" spans="1:10">
      <c r="A27" s="319">
        <v>17</v>
      </c>
      <c r="B27" s="35" t="s">
        <v>259</v>
      </c>
      <c r="C27" s="326"/>
      <c r="D27" s="326" t="s">
        <v>258</v>
      </c>
      <c r="E27" s="409"/>
      <c r="F27" s="326"/>
      <c r="G27" s="326"/>
      <c r="H27" s="326"/>
      <c r="I27" s="426">
        <f>J16*E20</f>
        <v>2116960.46941648</v>
      </c>
      <c r="J27" s="400"/>
    </row>
    <row r="28" spans="1:10">
      <c r="A28" s="319">
        <v>18</v>
      </c>
      <c r="B28" s="2" t="s">
        <v>792</v>
      </c>
      <c r="C28" s="326"/>
      <c r="D28" s="321" t="s">
        <v>793</v>
      </c>
      <c r="E28" s="409">
        <f>+'Attachment H-27A'!F139</f>
        <v>0</v>
      </c>
      <c r="F28" s="326"/>
      <c r="G28" s="333" t="s">
        <v>406</v>
      </c>
      <c r="H28" s="418">
        <f>+'Attachment H-27A'!I60</f>
        <v>1</v>
      </c>
      <c r="I28" s="425">
        <f>E28*H28</f>
        <v>0</v>
      </c>
      <c r="J28" s="400"/>
    </row>
    <row r="29" spans="1:10">
      <c r="A29" s="319">
        <v>19</v>
      </c>
      <c r="B29" s="207" t="s">
        <v>803</v>
      </c>
      <c r="C29" s="326"/>
      <c r="D29" s="321" t="s">
        <v>794</v>
      </c>
      <c r="E29" s="409">
        <f>+'Attachment H-27A'!F140</f>
        <v>0</v>
      </c>
      <c r="F29" s="326"/>
      <c r="G29" s="333" t="s">
        <v>406</v>
      </c>
      <c r="H29" s="418">
        <f>+H28</f>
        <v>1</v>
      </c>
      <c r="I29" s="425">
        <f>E29*H29</f>
        <v>0</v>
      </c>
      <c r="J29" s="400"/>
    </row>
    <row r="30" spans="1:10">
      <c r="A30" s="319">
        <v>20</v>
      </c>
      <c r="B30" s="35" t="s">
        <v>260</v>
      </c>
      <c r="C30" s="326"/>
      <c r="D30" s="321" t="s">
        <v>795</v>
      </c>
      <c r="E30" s="419">
        <f>+'Attachment H-27A'!F141</f>
        <v>50656.554940669484</v>
      </c>
      <c r="F30" s="326"/>
      <c r="G30" s="333" t="s">
        <v>406</v>
      </c>
      <c r="H30" s="418">
        <f>+H29</f>
        <v>1</v>
      </c>
      <c r="I30" s="425">
        <f>E30*H30</f>
        <v>50656.554940669484</v>
      </c>
      <c r="J30" s="400"/>
    </row>
    <row r="31" spans="1:10">
      <c r="A31" s="319">
        <v>21</v>
      </c>
      <c r="B31" s="35" t="s">
        <v>519</v>
      </c>
      <c r="C31" s="326"/>
      <c r="D31" s="326" t="s">
        <v>261</v>
      </c>
      <c r="E31" s="326"/>
      <c r="F31" s="326"/>
      <c r="G31" s="326"/>
      <c r="H31" s="326"/>
      <c r="I31" s="427">
        <f>SUM(I27:I30)</f>
        <v>2167617.0243571494</v>
      </c>
      <c r="J31" s="420">
        <f>I31</f>
        <v>2167617.0243571494</v>
      </c>
    </row>
    <row r="32" spans="1:10">
      <c r="A32" s="319"/>
      <c r="B32" s="326"/>
      <c r="C32" s="326"/>
      <c r="D32" s="326"/>
      <c r="E32" s="326"/>
      <c r="F32" s="326"/>
      <c r="G32" s="326"/>
      <c r="H32" s="326"/>
      <c r="I32" s="348"/>
      <c r="J32" s="400"/>
    </row>
    <row r="33" spans="1:10">
      <c r="A33" s="319">
        <v>22</v>
      </c>
      <c r="B33" s="326" t="s">
        <v>61</v>
      </c>
      <c r="C33" s="326"/>
      <c r="D33" s="326"/>
      <c r="E33" s="326"/>
      <c r="F33" s="326"/>
      <c r="G33" s="326"/>
      <c r="H33" s="326"/>
      <c r="I33" s="326"/>
      <c r="J33" s="374">
        <f>J16+J31</f>
        <v>8830815.3364873379</v>
      </c>
    </row>
    <row r="34" spans="1:10">
      <c r="A34" s="319"/>
      <c r="B34" s="326"/>
      <c r="C34" s="326"/>
      <c r="D34" s="326"/>
      <c r="E34" s="326"/>
      <c r="F34" s="326"/>
      <c r="G34" s="326"/>
      <c r="H34" s="326"/>
      <c r="I34" s="326"/>
      <c r="J34" s="400"/>
    </row>
    <row r="35" spans="1:10">
      <c r="A35" s="319">
        <v>23</v>
      </c>
      <c r="B35" s="326" t="s">
        <v>263</v>
      </c>
      <c r="C35" s="326"/>
      <c r="D35" s="326" t="s">
        <v>551</v>
      </c>
      <c r="E35" s="326"/>
      <c r="F35" s="326"/>
      <c r="G35" s="326"/>
      <c r="H35" s="326"/>
      <c r="I35" s="326"/>
      <c r="J35" s="420">
        <f>'Attachment H-27A'!K145</f>
        <v>6160680.5881594019</v>
      </c>
    </row>
    <row r="36" spans="1:10">
      <c r="A36" s="319">
        <v>24</v>
      </c>
      <c r="B36" s="326" t="s">
        <v>264</v>
      </c>
      <c r="C36" s="326"/>
      <c r="D36" s="343" t="s">
        <v>552</v>
      </c>
      <c r="E36" s="326"/>
      <c r="F36" s="326"/>
      <c r="G36" s="326"/>
      <c r="H36" s="326"/>
      <c r="I36" s="326"/>
      <c r="J36" s="420">
        <f>'Attachment H-27A'!K142</f>
        <v>1972505.4603556308</v>
      </c>
    </row>
    <row r="37" spans="1:10">
      <c r="A37" s="319">
        <v>25</v>
      </c>
      <c r="B37" s="326" t="s">
        <v>62</v>
      </c>
      <c r="C37" s="326"/>
      <c r="D37" s="326" t="s">
        <v>553</v>
      </c>
      <c r="E37" s="326"/>
      <c r="F37" s="326"/>
      <c r="G37" s="326"/>
      <c r="H37" s="326"/>
      <c r="I37" s="326"/>
      <c r="J37" s="422">
        <f>J35+J36</f>
        <v>8133186.048515033</v>
      </c>
    </row>
    <row r="38" spans="1:10">
      <c r="A38" s="319">
        <v>26</v>
      </c>
      <c r="B38" s="326" t="s">
        <v>63</v>
      </c>
      <c r="C38" s="326"/>
      <c r="D38" s="326" t="s">
        <v>554</v>
      </c>
      <c r="E38" s="326"/>
      <c r="F38" s="326"/>
      <c r="G38" s="326"/>
      <c r="H38" s="326"/>
      <c r="I38" s="326"/>
      <c r="J38" s="423">
        <f>J33-J37</f>
        <v>697629.28797230497</v>
      </c>
    </row>
    <row r="39" spans="1:10">
      <c r="A39" s="319">
        <v>27</v>
      </c>
      <c r="B39" s="35" t="s">
        <v>796</v>
      </c>
      <c r="C39" s="326"/>
      <c r="D39" s="35" t="s">
        <v>797</v>
      </c>
      <c r="E39" s="326"/>
      <c r="F39" s="326"/>
      <c r="G39" s="326"/>
      <c r="H39" s="326"/>
      <c r="I39" s="326"/>
      <c r="J39" s="400">
        <f>+'Attachment H-27A'!K57</f>
        <v>89852991.87153846</v>
      </c>
    </row>
    <row r="40" spans="1:10">
      <c r="A40" s="319">
        <v>28</v>
      </c>
      <c r="B40" s="326" t="s">
        <v>64</v>
      </c>
      <c r="C40" s="326"/>
      <c r="D40" s="326" t="s">
        <v>555</v>
      </c>
      <c r="E40" s="326"/>
      <c r="F40" s="326"/>
      <c r="G40" s="326"/>
      <c r="H40" s="326"/>
      <c r="I40" s="326"/>
      <c r="J40" s="223">
        <f>IF(ISERROR(J38/J39),0,J38/J39)</f>
        <v>7.7641186280106907E-3</v>
      </c>
    </row>
    <row r="41" spans="1:10">
      <c r="A41" s="319"/>
      <c r="B41" s="326"/>
      <c r="C41" s="326"/>
      <c r="D41" s="326"/>
      <c r="E41" s="326"/>
      <c r="F41" s="326"/>
      <c r="G41" s="326"/>
      <c r="H41" s="326"/>
      <c r="I41" s="326"/>
      <c r="J41" s="333"/>
    </row>
    <row r="42" spans="1:10" ht="9.9499999999999993" customHeight="1">
      <c r="A42" s="84" t="s">
        <v>21</v>
      </c>
      <c r="B42" s="326"/>
      <c r="C42" s="326"/>
      <c r="D42" s="326"/>
      <c r="E42" s="326"/>
      <c r="F42" s="326"/>
      <c r="G42" s="326"/>
      <c r="H42" s="326"/>
      <c r="I42" s="326"/>
      <c r="J42" s="326"/>
    </row>
    <row r="43" spans="1:10" ht="54.75" customHeight="1">
      <c r="A43" s="319" t="s">
        <v>419</v>
      </c>
      <c r="B43" s="670" t="s">
        <v>766</v>
      </c>
      <c r="C43" s="670"/>
      <c r="D43" s="670"/>
      <c r="E43" s="670"/>
      <c r="F43" s="670"/>
      <c r="G43" s="670"/>
      <c r="H43" s="670"/>
      <c r="I43" s="670"/>
      <c r="J43" s="670"/>
    </row>
    <row r="44" spans="1:10" ht="26.25" customHeight="1">
      <c r="A44" s="319" t="s">
        <v>431</v>
      </c>
      <c r="B44" s="671" t="s">
        <v>458</v>
      </c>
      <c r="C44" s="671"/>
      <c r="D44" s="671"/>
      <c r="E44" s="671"/>
      <c r="F44" s="671"/>
      <c r="G44" s="671"/>
      <c r="H44" s="671"/>
      <c r="I44" s="671"/>
      <c r="J44" s="671"/>
    </row>
    <row r="45" spans="1:10" ht="9.75" customHeight="1">
      <c r="A45" s="319"/>
      <c r="B45" s="326"/>
      <c r="C45" s="326"/>
      <c r="D45" s="326"/>
      <c r="E45" s="326"/>
      <c r="F45" s="326"/>
      <c r="G45" s="326"/>
      <c r="H45" s="326"/>
      <c r="I45" s="326"/>
      <c r="J45" s="326"/>
    </row>
    <row r="46" spans="1:10" ht="9.75" customHeight="1">
      <c r="A46" s="326"/>
      <c r="B46" s="326"/>
      <c r="C46" s="326"/>
      <c r="D46" s="326"/>
      <c r="E46" s="326"/>
      <c r="F46" s="326"/>
      <c r="G46" s="326"/>
      <c r="H46" s="326"/>
      <c r="I46" s="326"/>
      <c r="J46" s="326"/>
    </row>
    <row r="47" spans="1:10" ht="9.75" customHeight="1">
      <c r="A47" s="326"/>
      <c r="B47" s="326"/>
      <c r="C47" s="326"/>
      <c r="D47" s="326"/>
      <c r="E47" s="326"/>
      <c r="F47" s="326"/>
      <c r="G47" s="326"/>
      <c r="H47" s="326"/>
      <c r="I47" s="326"/>
      <c r="J47" s="326"/>
    </row>
    <row r="48" spans="1:10" ht="9.75" customHeight="1">
      <c r="A48" s="326"/>
      <c r="B48" s="326"/>
      <c r="C48" s="326"/>
      <c r="D48" s="326"/>
      <c r="E48" s="326"/>
      <c r="F48" s="326"/>
      <c r="G48" s="326"/>
      <c r="H48" s="326"/>
      <c r="I48" s="326"/>
      <c r="J48" s="326"/>
    </row>
    <row r="49" spans="1:10" ht="9.75" customHeight="1">
      <c r="A49" s="326"/>
      <c r="B49" s="326"/>
      <c r="C49" s="326"/>
      <c r="D49" s="326"/>
      <c r="E49" s="326"/>
      <c r="F49" s="326"/>
      <c r="G49" s="326"/>
      <c r="H49" s="326"/>
      <c r="I49" s="326"/>
      <c r="J49" s="326"/>
    </row>
    <row r="50" spans="1:10" ht="9.75" customHeight="1">
      <c r="A50" s="326"/>
      <c r="B50" s="326"/>
      <c r="C50" s="326"/>
      <c r="D50" s="326"/>
      <c r="E50" s="326"/>
      <c r="F50" s="326"/>
      <c r="G50" s="326"/>
      <c r="H50" s="326"/>
      <c r="I50" s="326"/>
      <c r="J50" s="326"/>
    </row>
    <row r="51" spans="1:10" ht="9.75" customHeight="1">
      <c r="A51" s="326"/>
      <c r="B51" s="326"/>
      <c r="C51" s="326"/>
      <c r="D51" s="326"/>
      <c r="E51" s="326"/>
      <c r="F51" s="326"/>
      <c r="G51" s="326"/>
      <c r="H51" s="326"/>
      <c r="I51" s="326"/>
      <c r="J51" s="326"/>
    </row>
    <row r="52" spans="1:10" ht="9.75" customHeight="1">
      <c r="A52" s="326"/>
      <c r="B52" s="326"/>
      <c r="C52" s="326"/>
      <c r="D52" s="326"/>
      <c r="E52" s="326"/>
      <c r="F52" s="326"/>
      <c r="G52" s="326"/>
      <c r="H52" s="326"/>
      <c r="I52" s="326"/>
      <c r="J52" s="326"/>
    </row>
    <row r="53" spans="1:10" ht="9.75" customHeight="1">
      <c r="A53" s="326"/>
      <c r="B53" s="326"/>
      <c r="C53" s="326"/>
      <c r="D53" s="326"/>
      <c r="E53" s="326"/>
      <c r="F53" s="326"/>
      <c r="G53" s="326"/>
      <c r="H53" s="326"/>
      <c r="I53" s="326"/>
      <c r="J53" s="326"/>
    </row>
    <row r="54" spans="1:10" ht="9.75" customHeight="1">
      <c r="A54" s="326"/>
      <c r="B54" s="326"/>
      <c r="C54" s="326"/>
      <c r="D54" s="326"/>
      <c r="E54" s="326"/>
      <c r="F54" s="326"/>
      <c r="G54" s="326"/>
      <c r="H54" s="326"/>
      <c r="I54" s="326"/>
      <c r="J54" s="326"/>
    </row>
    <row r="55" spans="1:10" ht="9.75" customHeight="1">
      <c r="A55" s="326"/>
      <c r="B55" s="326"/>
      <c r="C55" s="326"/>
      <c r="D55" s="326"/>
      <c r="E55" s="326"/>
      <c r="F55" s="326"/>
      <c r="G55" s="326"/>
      <c r="H55" s="326"/>
      <c r="I55" s="326"/>
      <c r="J55" s="326"/>
    </row>
    <row r="56" spans="1:10" ht="9.75" customHeight="1"/>
  </sheetData>
  <mergeCells count="5">
    <mergeCell ref="B44:J44"/>
    <mergeCell ref="A3:J3"/>
    <mergeCell ref="A4:J4"/>
    <mergeCell ref="A5:J5"/>
    <mergeCell ref="B43:J43"/>
  </mergeCells>
  <phoneticPr fontId="0" type="noConversion"/>
  <pageMargins left="0.5" right="0.5" top="0.75" bottom="0.75" header="0.3" footer="0.3"/>
  <pageSetup scale="71"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110" zoomScaleNormal="100" zoomScaleSheetLayoutView="110" workbookViewId="0"/>
  </sheetViews>
  <sheetFormatPr defaultRowHeight="12"/>
  <cols>
    <col min="1" max="1" width="6.83203125" style="120" customWidth="1"/>
    <col min="2" max="2" width="28.1640625" style="120" customWidth="1"/>
    <col min="3" max="3" width="11" style="120" customWidth="1"/>
    <col min="4" max="4" width="15.33203125" style="120" bestFit="1" customWidth="1"/>
    <col min="5" max="5" width="15.83203125" style="120" customWidth="1"/>
    <col min="6" max="6" width="12" style="120" customWidth="1"/>
    <col min="7" max="7" width="15.83203125" style="120" customWidth="1"/>
    <col min="8" max="9" width="16.83203125" style="120" customWidth="1"/>
    <col min="10" max="12" width="15.83203125" style="120" customWidth="1"/>
    <col min="13" max="16384" width="9.33203125" style="120"/>
  </cols>
  <sheetData>
    <row r="1" spans="1:14">
      <c r="A1" s="119"/>
      <c r="B1" s="119"/>
      <c r="K1" s="6"/>
      <c r="L1" s="38" t="s">
        <v>67</v>
      </c>
      <c r="M1" s="6"/>
      <c r="N1" s="121"/>
    </row>
    <row r="2" spans="1:14">
      <c r="A2" s="119"/>
      <c r="B2" s="119"/>
      <c r="K2" s="6"/>
      <c r="L2" s="122" t="s">
        <v>822</v>
      </c>
      <c r="M2" s="6"/>
      <c r="N2" s="121"/>
    </row>
    <row r="3" spans="1:14">
      <c r="A3" s="655" t="s">
        <v>68</v>
      </c>
      <c r="B3" s="655"/>
      <c r="C3" s="655"/>
      <c r="D3" s="655"/>
      <c r="E3" s="655"/>
      <c r="F3" s="655"/>
      <c r="G3" s="655"/>
      <c r="H3" s="655"/>
      <c r="I3" s="655"/>
      <c r="J3" s="655"/>
      <c r="K3" s="655"/>
      <c r="L3" s="655"/>
      <c r="M3" s="21"/>
      <c r="N3" s="121"/>
    </row>
    <row r="4" spans="1:14">
      <c r="A4" s="655" t="s">
        <v>69</v>
      </c>
      <c r="B4" s="655"/>
      <c r="C4" s="655"/>
      <c r="D4" s="655"/>
      <c r="E4" s="655"/>
      <c r="F4" s="655"/>
      <c r="G4" s="655"/>
      <c r="H4" s="655"/>
      <c r="I4" s="655"/>
      <c r="J4" s="655"/>
      <c r="K4" s="655"/>
      <c r="L4" s="655"/>
      <c r="M4" s="21"/>
      <c r="N4" s="121"/>
    </row>
    <row r="5" spans="1:14">
      <c r="A5" s="656" t="s">
        <v>738</v>
      </c>
      <c r="B5" s="657"/>
      <c r="C5" s="657"/>
      <c r="D5" s="657"/>
      <c r="E5" s="657"/>
      <c r="F5" s="657"/>
      <c r="G5" s="657"/>
      <c r="H5" s="657"/>
      <c r="I5" s="657"/>
      <c r="J5" s="657"/>
      <c r="K5" s="657"/>
      <c r="L5" s="657"/>
    </row>
    <row r="6" spans="1:14">
      <c r="A6" s="123"/>
      <c r="B6" s="123"/>
      <c r="C6" s="1"/>
      <c r="D6" s="1"/>
      <c r="E6" s="1"/>
      <c r="F6" s="1"/>
      <c r="G6" s="1"/>
      <c r="H6" s="1"/>
      <c r="I6" s="1"/>
    </row>
    <row r="7" spans="1:14" ht="63.75" customHeight="1">
      <c r="A7" s="123"/>
      <c r="B7" s="678" t="s">
        <v>106</v>
      </c>
      <c r="C7" s="678"/>
      <c r="D7" s="678"/>
      <c r="E7" s="678"/>
      <c r="F7" s="678"/>
      <c r="G7" s="678"/>
      <c r="H7" s="678"/>
      <c r="I7" s="678"/>
      <c r="J7" s="678"/>
      <c r="K7" s="678"/>
      <c r="L7" s="678"/>
    </row>
    <row r="8" spans="1:14" ht="33" customHeight="1">
      <c r="A8" s="123"/>
      <c r="B8" s="670" t="s">
        <v>525</v>
      </c>
      <c r="C8" s="670"/>
      <c r="D8" s="670"/>
      <c r="E8" s="670"/>
      <c r="F8" s="670"/>
      <c r="G8" s="670"/>
      <c r="H8" s="670"/>
      <c r="I8" s="670"/>
      <c r="J8" s="670"/>
      <c r="K8" s="670"/>
      <c r="L8" s="670"/>
    </row>
    <row r="9" spans="1:14">
      <c r="A9" s="123"/>
      <c r="B9" s="124"/>
      <c r="C9" s="124"/>
      <c r="D9" s="124"/>
      <c r="E9" s="124"/>
      <c r="F9" s="124"/>
      <c r="G9" s="124"/>
      <c r="H9" s="124"/>
      <c r="I9" s="124"/>
      <c r="J9" s="124"/>
      <c r="K9" s="124"/>
      <c r="L9" s="124"/>
    </row>
    <row r="10" spans="1:14">
      <c r="A10" s="7"/>
      <c r="B10" s="125"/>
      <c r="C10" s="125"/>
      <c r="D10" s="125"/>
      <c r="E10" s="676" t="s">
        <v>73</v>
      </c>
      <c r="F10" s="676"/>
      <c r="G10" s="676" t="s">
        <v>750</v>
      </c>
      <c r="H10" s="676" t="s">
        <v>74</v>
      </c>
      <c r="I10" s="677" t="s">
        <v>75</v>
      </c>
      <c r="J10" s="677"/>
      <c r="K10" s="677"/>
      <c r="L10" s="677"/>
      <c r="M10" s="7"/>
    </row>
    <row r="11" spans="1:14">
      <c r="A11" s="126" t="s">
        <v>70</v>
      </c>
      <c r="B11" s="125"/>
      <c r="C11" s="125"/>
      <c r="D11" s="125"/>
      <c r="E11" s="676"/>
      <c r="F11" s="676"/>
      <c r="G11" s="676"/>
      <c r="H11" s="676"/>
      <c r="I11" s="677"/>
      <c r="J11" s="677"/>
      <c r="K11" s="677"/>
      <c r="L11" s="677"/>
      <c r="M11" s="127"/>
    </row>
    <row r="12" spans="1:14">
      <c r="A12" s="128">
        <v>1</v>
      </c>
      <c r="B12" s="129" t="s">
        <v>71</v>
      </c>
      <c r="C12" s="125"/>
      <c r="D12" s="125"/>
      <c r="E12" s="676"/>
      <c r="F12" s="676"/>
      <c r="G12" s="676"/>
      <c r="H12" s="676"/>
      <c r="I12" s="677"/>
      <c r="J12" s="677"/>
      <c r="K12" s="677"/>
      <c r="L12" s="677"/>
    </row>
    <row r="13" spans="1:14">
      <c r="A13" s="128">
        <v>2</v>
      </c>
      <c r="B13" s="130" t="s">
        <v>821</v>
      </c>
      <c r="C13" s="58"/>
      <c r="D13" s="7"/>
      <c r="E13" s="674" t="s">
        <v>434</v>
      </c>
      <c r="F13" s="674" t="s">
        <v>435</v>
      </c>
      <c r="G13" s="390">
        <f>'WP5 - Att 3 Support'!E10</f>
        <v>13704562.92</v>
      </c>
      <c r="H13" s="674" t="s">
        <v>480</v>
      </c>
      <c r="I13" s="674" t="s">
        <v>481</v>
      </c>
      <c r="J13" s="674" t="s">
        <v>482</v>
      </c>
      <c r="K13" s="674" t="s">
        <v>483</v>
      </c>
      <c r="L13" s="674" t="s">
        <v>484</v>
      </c>
    </row>
    <row r="14" spans="1:14">
      <c r="A14" s="128"/>
      <c r="B14" s="131" t="s">
        <v>419</v>
      </c>
      <c r="C14" s="131"/>
      <c r="D14" s="132" t="s">
        <v>431</v>
      </c>
      <c r="E14" s="674"/>
      <c r="F14" s="674"/>
      <c r="G14" s="133" t="s">
        <v>479</v>
      </c>
      <c r="H14" s="674"/>
      <c r="I14" s="674"/>
      <c r="J14" s="674"/>
      <c r="K14" s="674"/>
      <c r="L14" s="674"/>
    </row>
    <row r="15" spans="1:14" s="136" customFormat="1" ht="49.5">
      <c r="A15" s="134"/>
      <c r="B15" s="135" t="s">
        <v>529</v>
      </c>
      <c r="C15" s="135" t="s">
        <v>530</v>
      </c>
      <c r="D15" s="135" t="s">
        <v>72</v>
      </c>
      <c r="E15" s="135" t="s">
        <v>751</v>
      </c>
      <c r="F15" s="164" t="s">
        <v>76</v>
      </c>
      <c r="G15" s="135" t="s">
        <v>372</v>
      </c>
      <c r="H15" s="135" t="s">
        <v>752</v>
      </c>
      <c r="I15" s="135" t="s">
        <v>107</v>
      </c>
      <c r="J15" s="135" t="s">
        <v>753</v>
      </c>
      <c r="K15" s="135" t="s">
        <v>754</v>
      </c>
      <c r="L15" s="135" t="s">
        <v>371</v>
      </c>
    </row>
    <row r="16" spans="1:14">
      <c r="A16" s="128">
        <v>3</v>
      </c>
      <c r="B16" s="137" t="s">
        <v>459</v>
      </c>
      <c r="C16" s="276">
        <v>0</v>
      </c>
      <c r="D16" s="138"/>
      <c r="E16" s="166">
        <v>0</v>
      </c>
      <c r="F16" s="169">
        <f>IF($E$28=0,0,E16/E$28)</f>
        <v>0</v>
      </c>
      <c r="G16" s="175">
        <f>$G$13*F16</f>
        <v>0</v>
      </c>
      <c r="H16" s="144">
        <v>0</v>
      </c>
      <c r="I16" s="177">
        <f>H16-G16</f>
        <v>0</v>
      </c>
      <c r="J16" s="139">
        <f>$J$31*F16</f>
        <v>0</v>
      </c>
      <c r="K16" s="145">
        <v>0</v>
      </c>
      <c r="L16" s="139">
        <f>I16+J16+K16</f>
        <v>0</v>
      </c>
    </row>
    <row r="17" spans="1:12">
      <c r="A17" s="128"/>
      <c r="B17" s="140"/>
      <c r="C17" s="140"/>
      <c r="D17" s="140"/>
      <c r="E17" s="167"/>
      <c r="F17" s="170"/>
      <c r="G17" s="176"/>
      <c r="H17" s="143"/>
      <c r="I17" s="142"/>
      <c r="J17" s="142"/>
      <c r="K17" s="142"/>
      <c r="L17" s="142"/>
    </row>
    <row r="18" spans="1:12">
      <c r="A18" s="128" t="s">
        <v>77</v>
      </c>
      <c r="B18" s="138" t="s">
        <v>804</v>
      </c>
      <c r="C18" s="276" t="s">
        <v>805</v>
      </c>
      <c r="D18" s="138" t="s">
        <v>806</v>
      </c>
      <c r="E18" s="639">
        <v>13704563.281605177</v>
      </c>
      <c r="F18" s="171">
        <f>IF($E$28=0,0,E18/E$28)</f>
        <v>1</v>
      </c>
      <c r="G18" s="510">
        <f>$G$13*F18</f>
        <v>13704562.92</v>
      </c>
      <c r="H18" s="395">
        <f>'Att 1 - Project Rev Req'!I102</f>
        <v>14074982.492501186</v>
      </c>
      <c r="I18" s="396">
        <f>H18-G18</f>
        <v>370419.57250118628</v>
      </c>
      <c r="J18" s="396">
        <f>$J$31*F18</f>
        <v>30554.453223076009</v>
      </c>
      <c r="K18" s="145">
        <v>0</v>
      </c>
      <c r="L18" s="396">
        <f>I18+J18+K18</f>
        <v>400974.02572426229</v>
      </c>
    </row>
    <row r="19" spans="1:12">
      <c r="A19" s="128" t="s">
        <v>78</v>
      </c>
      <c r="B19" s="138" t="s">
        <v>11</v>
      </c>
      <c r="C19" s="276">
        <v>0</v>
      </c>
      <c r="D19" s="138" t="s">
        <v>20</v>
      </c>
      <c r="E19" s="168">
        <v>0</v>
      </c>
      <c r="F19" s="171">
        <f>IF($E$28=0,0,E19/E$28)</f>
        <v>0</v>
      </c>
      <c r="G19" s="510">
        <f>$G$13*F19</f>
        <v>0</v>
      </c>
      <c r="H19" s="144">
        <v>0</v>
      </c>
      <c r="I19" s="396">
        <f>H19-G19</f>
        <v>0</v>
      </c>
      <c r="J19" s="396">
        <f>$J$31*F19</f>
        <v>0</v>
      </c>
      <c r="K19" s="145">
        <v>0</v>
      </c>
      <c r="L19" s="396">
        <f>I19+J19+K19</f>
        <v>0</v>
      </c>
    </row>
    <row r="20" spans="1:12">
      <c r="A20" s="128">
        <v>5</v>
      </c>
      <c r="B20" s="146" t="s">
        <v>12</v>
      </c>
      <c r="C20" s="277"/>
      <c r="D20" s="146"/>
      <c r="E20" s="391">
        <f>SUM(E18:E19)</f>
        <v>13704563.281605177</v>
      </c>
      <c r="F20" s="148"/>
      <c r="G20" s="511">
        <f>SUM(G18:G19)</f>
        <v>13704562.92</v>
      </c>
      <c r="H20" s="147"/>
      <c r="I20" s="397">
        <f>SUM(I18:I19)</f>
        <v>370419.57250118628</v>
      </c>
      <c r="J20" s="397">
        <f>SUM(J18:J19)</f>
        <v>30554.453223076009</v>
      </c>
      <c r="K20" s="139">
        <f t="shared" ref="K20" si="0">SUM(K18:K19)</f>
        <v>0</v>
      </c>
      <c r="L20" s="397">
        <f>SUM(L18:L19)</f>
        <v>400974.02572426229</v>
      </c>
    </row>
    <row r="21" spans="1:12">
      <c r="A21" s="128"/>
      <c r="B21" s="140"/>
      <c r="C21" s="278"/>
      <c r="D21" s="140"/>
      <c r="E21" s="172"/>
      <c r="F21" s="141"/>
      <c r="G21" s="510"/>
      <c r="H21" s="143"/>
      <c r="I21" s="396"/>
      <c r="J21" s="396"/>
      <c r="K21" s="142"/>
      <c r="L21" s="396"/>
    </row>
    <row r="22" spans="1:12">
      <c r="A22" s="128" t="s">
        <v>79</v>
      </c>
      <c r="B22" s="138" t="s">
        <v>14</v>
      </c>
      <c r="C22" s="276">
        <v>0</v>
      </c>
      <c r="D22" s="138" t="s">
        <v>19</v>
      </c>
      <c r="E22" s="168">
        <v>0</v>
      </c>
      <c r="F22" s="171">
        <f>IF($E$28=0,0,E22/E$28)</f>
        <v>0</v>
      </c>
      <c r="G22" s="510">
        <f>$G$13*F22</f>
        <v>0</v>
      </c>
      <c r="H22" s="144">
        <v>0</v>
      </c>
      <c r="I22" s="396">
        <f>H22-G22</f>
        <v>0</v>
      </c>
      <c r="J22" s="396">
        <f>$J$31*F22</f>
        <v>0</v>
      </c>
      <c r="K22" s="145">
        <v>0</v>
      </c>
      <c r="L22" s="396">
        <f>I22+J22+K22</f>
        <v>0</v>
      </c>
    </row>
    <row r="23" spans="1:12">
      <c r="A23" s="128" t="s">
        <v>80</v>
      </c>
      <c r="B23" s="149" t="s">
        <v>13</v>
      </c>
      <c r="C23" s="279">
        <v>0</v>
      </c>
      <c r="D23" s="149" t="s">
        <v>18</v>
      </c>
      <c r="E23" s="173">
        <v>0</v>
      </c>
      <c r="F23" s="171">
        <f>IF($E$28=0,0,E23/E$28)</f>
        <v>0</v>
      </c>
      <c r="G23" s="512">
        <f>$G$13*F23</f>
        <v>0</v>
      </c>
      <c r="H23" s="150">
        <v>0</v>
      </c>
      <c r="I23" s="398">
        <f>H23-G23</f>
        <v>0</v>
      </c>
      <c r="J23" s="398">
        <f>$J$31*F23</f>
        <v>0</v>
      </c>
      <c r="K23" s="153">
        <v>0</v>
      </c>
      <c r="L23" s="398">
        <f>I23+J23+K23</f>
        <v>0</v>
      </c>
    </row>
    <row r="24" spans="1:12">
      <c r="A24" s="128">
        <v>7</v>
      </c>
      <c r="B24" s="140" t="s">
        <v>15</v>
      </c>
      <c r="C24" s="278"/>
      <c r="D24" s="140"/>
      <c r="E24" s="172">
        <f>SUM(E22:E23)</f>
        <v>0</v>
      </c>
      <c r="F24" s="148"/>
      <c r="G24" s="510">
        <f>SUM(G22:G23)</f>
        <v>0</v>
      </c>
      <c r="H24" s="143"/>
      <c r="I24" s="396">
        <f>SUM(I22:I23)</f>
        <v>0</v>
      </c>
      <c r="J24" s="396">
        <f>SUM(J22:J23)</f>
        <v>0</v>
      </c>
      <c r="K24" s="142">
        <f t="shared" ref="K24" si="1">SUM(K22:K23)</f>
        <v>0</v>
      </c>
      <c r="L24" s="396">
        <f>SUM(L22:L23)</f>
        <v>0</v>
      </c>
    </row>
    <row r="25" spans="1:12">
      <c r="A25" s="128"/>
      <c r="B25" s="140"/>
      <c r="C25" s="278"/>
      <c r="D25" s="140"/>
      <c r="E25" s="172"/>
      <c r="F25" s="141"/>
      <c r="G25" s="510"/>
      <c r="H25" s="143"/>
      <c r="I25" s="396"/>
      <c r="J25" s="396"/>
      <c r="K25" s="142"/>
      <c r="L25" s="396"/>
    </row>
    <row r="26" spans="1:12">
      <c r="A26" s="128">
        <v>8</v>
      </c>
      <c r="B26" s="138" t="s">
        <v>16</v>
      </c>
      <c r="C26" s="276">
        <v>0</v>
      </c>
      <c r="D26" s="138"/>
      <c r="E26" s="168">
        <v>0</v>
      </c>
      <c r="F26" s="171">
        <f>IF($E$28=0,0,E26/E$28)</f>
        <v>0</v>
      </c>
      <c r="G26" s="510">
        <f>$G$13*F26</f>
        <v>0</v>
      </c>
      <c r="H26" s="144">
        <v>0</v>
      </c>
      <c r="I26" s="396">
        <f>H26-G26</f>
        <v>0</v>
      </c>
      <c r="J26" s="396">
        <f>$J$31*F26</f>
        <v>0</v>
      </c>
      <c r="K26" s="145">
        <v>0</v>
      </c>
      <c r="L26" s="396">
        <f>I26+J26+K26</f>
        <v>0</v>
      </c>
    </row>
    <row r="27" spans="1:12">
      <c r="A27" s="128"/>
      <c r="B27" s="154"/>
      <c r="C27" s="154"/>
      <c r="D27" s="154"/>
      <c r="E27" s="174"/>
      <c r="F27" s="155"/>
      <c r="G27" s="512"/>
      <c r="H27" s="151"/>
      <c r="I27" s="398"/>
      <c r="J27" s="398"/>
      <c r="K27" s="152"/>
      <c r="L27" s="398"/>
    </row>
    <row r="28" spans="1:12" s="160" customFormat="1" ht="24">
      <c r="A28" s="156">
        <v>9</v>
      </c>
      <c r="B28" s="157" t="s">
        <v>369</v>
      </c>
      <c r="C28" s="157"/>
      <c r="D28" s="157"/>
      <c r="E28" s="392">
        <f>E16+E20+E24+E26</f>
        <v>13704563.281605177</v>
      </c>
      <c r="F28" s="159">
        <f>SUM(F16:F27)</f>
        <v>1</v>
      </c>
      <c r="G28" s="392">
        <f t="shared" ref="G28:L28" si="2">G16+G20+G24+G26</f>
        <v>13704562.92</v>
      </c>
      <c r="H28" s="158">
        <f t="shared" si="2"/>
        <v>0</v>
      </c>
      <c r="I28" s="392">
        <f t="shared" si="2"/>
        <v>370419.57250118628</v>
      </c>
      <c r="J28" s="392">
        <f t="shared" si="2"/>
        <v>30554.453223076009</v>
      </c>
      <c r="K28" s="280">
        <f t="shared" si="2"/>
        <v>0</v>
      </c>
      <c r="L28" s="392">
        <f t="shared" si="2"/>
        <v>400974.02572426229</v>
      </c>
    </row>
    <row r="29" spans="1:12">
      <c r="A29" s="128"/>
      <c r="B29" s="7"/>
      <c r="C29" s="7"/>
      <c r="D29" s="7"/>
      <c r="E29" s="7"/>
      <c r="F29" s="7"/>
      <c r="G29" s="7"/>
      <c r="H29" s="7"/>
      <c r="I29" s="7"/>
      <c r="J29" s="399"/>
      <c r="K29" s="7"/>
      <c r="L29" s="399"/>
    </row>
    <row r="30" spans="1:12">
      <c r="A30" s="128"/>
      <c r="B30" s="7"/>
      <c r="C30" s="7"/>
      <c r="D30" s="7"/>
      <c r="E30" s="7"/>
      <c r="F30" s="7"/>
      <c r="G30" s="7"/>
      <c r="H30" s="7"/>
      <c r="I30" s="7"/>
      <c r="J30" s="399"/>
      <c r="K30" s="7"/>
      <c r="L30" s="7"/>
    </row>
    <row r="31" spans="1:12">
      <c r="A31" s="128">
        <v>10</v>
      </c>
      <c r="B31" s="7"/>
      <c r="C31" s="7"/>
      <c r="D31" s="7"/>
      <c r="E31" s="7"/>
      <c r="F31" s="7"/>
      <c r="G31" s="7"/>
      <c r="H31" s="672" t="s">
        <v>596</v>
      </c>
      <c r="I31" s="672"/>
      <c r="J31" s="345">
        <f>+'Att 6 - True-up Interest'!H57</f>
        <v>30554.453223076009</v>
      </c>
      <c r="K31" s="7"/>
      <c r="L31" s="7"/>
    </row>
    <row r="32" spans="1:12">
      <c r="A32" s="128"/>
      <c r="B32" s="7"/>
      <c r="C32" s="7"/>
      <c r="D32" s="7"/>
      <c r="E32" s="7"/>
      <c r="F32" s="7"/>
      <c r="G32" s="7"/>
      <c r="H32" s="7"/>
      <c r="I32" s="7"/>
      <c r="J32" s="7"/>
      <c r="K32" s="7"/>
      <c r="L32" s="7"/>
    </row>
    <row r="33" spans="1:12">
      <c r="A33" s="128"/>
      <c r="B33" s="7"/>
      <c r="C33" s="7"/>
      <c r="D33" s="7"/>
      <c r="E33" s="7"/>
      <c r="F33" s="7"/>
      <c r="G33" s="7"/>
      <c r="H33" s="7"/>
      <c r="I33" s="7"/>
      <c r="J33" s="7"/>
      <c r="K33" s="7"/>
      <c r="L33" s="7"/>
    </row>
    <row r="34" spans="1:12">
      <c r="A34" s="162" t="s">
        <v>81</v>
      </c>
      <c r="B34" s="7"/>
      <c r="C34" s="7"/>
      <c r="D34" s="7"/>
      <c r="E34" s="7"/>
      <c r="F34" s="7"/>
      <c r="G34" s="7"/>
      <c r="H34" s="7"/>
      <c r="I34" s="7"/>
      <c r="J34" s="7"/>
      <c r="K34" s="7"/>
      <c r="L34" s="7"/>
    </row>
    <row r="35" spans="1:12">
      <c r="A35" s="128"/>
      <c r="B35" s="131" t="s">
        <v>419</v>
      </c>
      <c r="C35" s="131"/>
      <c r="D35" s="131" t="s">
        <v>431</v>
      </c>
      <c r="E35" s="7"/>
      <c r="F35" s="7"/>
      <c r="G35" s="7"/>
      <c r="H35" s="7"/>
      <c r="I35" s="7"/>
      <c r="J35" s="7"/>
      <c r="K35" s="7"/>
      <c r="L35" s="7"/>
    </row>
    <row r="36" spans="1:12" ht="24">
      <c r="A36" s="128"/>
      <c r="B36" s="135" t="s">
        <v>83</v>
      </c>
      <c r="C36" s="133" t="s">
        <v>380</v>
      </c>
      <c r="D36" s="135" t="s">
        <v>82</v>
      </c>
      <c r="E36" s="7"/>
      <c r="F36" s="7"/>
      <c r="G36" s="7"/>
      <c r="H36" s="7"/>
      <c r="I36" s="7"/>
      <c r="J36" s="7"/>
      <c r="K36" s="7"/>
      <c r="L36" s="7"/>
    </row>
    <row r="37" spans="1:12" ht="24">
      <c r="A37" s="134">
        <v>11</v>
      </c>
      <c r="B37" s="163" t="s">
        <v>84</v>
      </c>
      <c r="C37" s="164" t="s">
        <v>85</v>
      </c>
      <c r="D37" s="139">
        <f>'Att 11 - Prior Period Adj'!F30</f>
        <v>0</v>
      </c>
      <c r="E37" s="7"/>
      <c r="F37" s="7"/>
      <c r="G37" s="7"/>
      <c r="H37" s="7"/>
      <c r="I37" s="7"/>
      <c r="J37" s="7"/>
      <c r="K37" s="7"/>
      <c r="L37" s="7"/>
    </row>
    <row r="38" spans="1:12">
      <c r="A38" s="128"/>
      <c r="B38" s="165"/>
      <c r="C38" s="154"/>
      <c r="D38" s="154"/>
      <c r="E38" s="7"/>
      <c r="F38" s="7"/>
      <c r="G38" s="7"/>
      <c r="H38" s="7"/>
      <c r="I38" s="7"/>
      <c r="J38" s="7"/>
      <c r="K38" s="7"/>
      <c r="L38" s="7"/>
    </row>
    <row r="39" spans="1:12">
      <c r="A39" s="128"/>
      <c r="B39" s="7"/>
      <c r="C39" s="7"/>
      <c r="D39" s="7"/>
      <c r="E39" s="7"/>
      <c r="F39" s="7"/>
      <c r="G39" s="7"/>
      <c r="H39" s="7"/>
      <c r="I39" s="7"/>
      <c r="J39" s="7"/>
      <c r="K39" s="7"/>
      <c r="L39" s="7"/>
    </row>
    <row r="40" spans="1:12">
      <c r="A40" s="126" t="s">
        <v>21</v>
      </c>
      <c r="B40" s="7"/>
      <c r="C40" s="7"/>
      <c r="D40" s="7"/>
      <c r="E40" s="7"/>
      <c r="F40" s="7"/>
      <c r="G40" s="7"/>
      <c r="H40" s="7"/>
      <c r="I40" s="7"/>
      <c r="J40" s="7"/>
      <c r="K40" s="7"/>
      <c r="L40" s="7"/>
    </row>
    <row r="41" spans="1:12">
      <c r="A41" s="128" t="s">
        <v>86</v>
      </c>
      <c r="B41" s="672" t="s">
        <v>91</v>
      </c>
      <c r="C41" s="672"/>
      <c r="D41" s="672"/>
      <c r="E41" s="672"/>
      <c r="F41" s="672"/>
      <c r="G41" s="672"/>
      <c r="H41" s="672"/>
      <c r="I41" s="672"/>
      <c r="J41" s="672"/>
      <c r="K41" s="672"/>
      <c r="L41" s="672"/>
    </row>
    <row r="42" spans="1:12">
      <c r="A42" s="128" t="s">
        <v>87</v>
      </c>
      <c r="B42" s="672" t="s">
        <v>556</v>
      </c>
      <c r="C42" s="672"/>
      <c r="D42" s="672"/>
      <c r="E42" s="672"/>
      <c r="F42" s="672"/>
      <c r="G42" s="672"/>
      <c r="H42" s="672"/>
      <c r="I42" s="672"/>
      <c r="J42" s="672"/>
      <c r="K42" s="672"/>
      <c r="L42" s="672"/>
    </row>
    <row r="43" spans="1:12">
      <c r="A43" s="7" t="s">
        <v>88</v>
      </c>
      <c r="B43" s="672" t="s">
        <v>557</v>
      </c>
      <c r="C43" s="672"/>
      <c r="D43" s="672"/>
      <c r="E43" s="672"/>
      <c r="F43" s="672"/>
      <c r="G43" s="672"/>
      <c r="H43" s="672"/>
      <c r="I43" s="672"/>
      <c r="J43" s="672"/>
      <c r="K43" s="672"/>
      <c r="L43" s="672"/>
    </row>
    <row r="44" spans="1:12" ht="27" customHeight="1">
      <c r="A44" s="7" t="s">
        <v>89</v>
      </c>
      <c r="B44" s="675" t="s">
        <v>92</v>
      </c>
      <c r="C44" s="675"/>
      <c r="D44" s="675"/>
      <c r="E44" s="675"/>
      <c r="F44" s="675"/>
      <c r="G44" s="675"/>
      <c r="H44" s="675"/>
      <c r="I44" s="675"/>
      <c r="J44" s="675"/>
      <c r="K44" s="675"/>
      <c r="L44" s="675"/>
    </row>
    <row r="45" spans="1:12">
      <c r="A45" s="7" t="s">
        <v>90</v>
      </c>
      <c r="B45" s="672" t="s">
        <v>93</v>
      </c>
      <c r="C45" s="672"/>
      <c r="D45" s="672"/>
      <c r="E45" s="672"/>
      <c r="F45" s="672"/>
      <c r="G45" s="672"/>
      <c r="H45" s="672"/>
      <c r="I45" s="672"/>
      <c r="J45" s="672"/>
      <c r="K45" s="672"/>
      <c r="L45" s="672"/>
    </row>
    <row r="46" spans="1:12">
      <c r="A46" s="7"/>
      <c r="B46" s="7"/>
      <c r="C46" s="7"/>
      <c r="D46" s="7"/>
      <c r="E46" s="7"/>
      <c r="F46" s="7"/>
      <c r="G46" s="7"/>
      <c r="H46" s="7"/>
      <c r="I46" s="7"/>
      <c r="J46" s="7"/>
      <c r="K46" s="7"/>
      <c r="L46" s="7"/>
    </row>
    <row r="47" spans="1:12">
      <c r="A47" s="7"/>
      <c r="B47" s="7"/>
      <c r="C47" s="7"/>
      <c r="D47" s="7"/>
      <c r="E47" s="7"/>
      <c r="F47" s="7"/>
      <c r="G47" s="7"/>
      <c r="H47" s="7"/>
      <c r="I47" s="7"/>
      <c r="J47" s="7"/>
      <c r="K47" s="7"/>
      <c r="L47" s="7"/>
    </row>
    <row r="48" spans="1:12">
      <c r="A48" s="7"/>
      <c r="B48" s="7"/>
      <c r="C48" s="7"/>
      <c r="D48" s="7"/>
      <c r="E48" s="7"/>
      <c r="F48" s="7"/>
      <c r="G48" s="7"/>
      <c r="H48" s="7"/>
      <c r="I48" s="7"/>
      <c r="J48" s="7"/>
      <c r="K48" s="7"/>
      <c r="L48" s="7"/>
    </row>
  </sheetData>
  <mergeCells count="22">
    <mergeCell ref="E10:F12"/>
    <mergeCell ref="G10:G12"/>
    <mergeCell ref="H10:H12"/>
    <mergeCell ref="I10:L12"/>
    <mergeCell ref="A3:L3"/>
    <mergeCell ref="A5:L5"/>
    <mergeCell ref="B7:L7"/>
    <mergeCell ref="B8:L8"/>
    <mergeCell ref="A4:L4"/>
    <mergeCell ref="E13:E14"/>
    <mergeCell ref="B45:L45"/>
    <mergeCell ref="B41:L41"/>
    <mergeCell ref="B42:L42"/>
    <mergeCell ref="B43:L43"/>
    <mergeCell ref="B44:L44"/>
    <mergeCell ref="H31:I31"/>
    <mergeCell ref="J13:J14"/>
    <mergeCell ref="K13:K14"/>
    <mergeCell ref="L13:L14"/>
    <mergeCell ref="F13:F14"/>
    <mergeCell ref="H13:H14"/>
    <mergeCell ref="I13:I14"/>
  </mergeCells>
  <phoneticPr fontId="0" type="noConversion"/>
  <pageMargins left="0.5" right="0.5" top="0.75" bottom="0.75" header="0.3" footer="0.3"/>
  <pageSetup scale="68" orientation="landscape" verticalDpi="1200" r:id="rId1"/>
  <rowBreaks count="1" manualBreakCount="1">
    <brk id="45"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view="pageBreakPreview" zoomScaleNormal="100" zoomScaleSheetLayoutView="100" workbookViewId="0"/>
  </sheetViews>
  <sheetFormatPr defaultRowHeight="12"/>
  <cols>
    <col min="1" max="1" width="5.83203125" style="120" customWidth="1"/>
    <col min="2" max="2" width="15.33203125" style="120" customWidth="1"/>
    <col min="3" max="3" width="10.83203125" style="120" customWidth="1"/>
    <col min="4" max="4" width="13.83203125" style="120" customWidth="1"/>
    <col min="5" max="5" width="15" style="120" customWidth="1"/>
    <col min="6" max="6" width="15.83203125" style="120" customWidth="1"/>
    <col min="7" max="8" width="18" style="120" customWidth="1"/>
    <col min="9" max="9" width="17.83203125" style="120" customWidth="1"/>
    <col min="10" max="10" width="16.83203125" style="120" customWidth="1"/>
    <col min="11" max="11" width="17" style="120" customWidth="1"/>
    <col min="12" max="16384" width="9.33203125" style="120"/>
  </cols>
  <sheetData>
    <row r="1" spans="1:103">
      <c r="A1" s="123"/>
      <c r="B1" s="123"/>
      <c r="C1" s="123"/>
      <c r="D1" s="1"/>
      <c r="E1" s="1"/>
      <c r="F1" s="1"/>
      <c r="G1" s="1"/>
      <c r="H1" s="1"/>
      <c r="I1" s="1"/>
      <c r="J1" s="1"/>
      <c r="K1" s="38" t="s">
        <v>108</v>
      </c>
      <c r="L1" s="6"/>
    </row>
    <row r="2" spans="1:103">
      <c r="A2" s="123"/>
      <c r="B2" s="123"/>
      <c r="C2" s="123"/>
      <c r="D2" s="1"/>
      <c r="E2" s="1"/>
      <c r="F2" s="1"/>
      <c r="G2" s="1"/>
      <c r="H2" s="1"/>
      <c r="I2" s="1"/>
      <c r="J2" s="1"/>
      <c r="K2" s="122" t="s">
        <v>822</v>
      </c>
      <c r="L2" s="6"/>
    </row>
    <row r="3" spans="1:103">
      <c r="A3" s="655" t="s">
        <v>110</v>
      </c>
      <c r="B3" s="655"/>
      <c r="C3" s="655"/>
      <c r="D3" s="655"/>
      <c r="E3" s="655"/>
      <c r="F3" s="655"/>
      <c r="G3" s="655"/>
      <c r="H3" s="655"/>
      <c r="I3" s="655"/>
      <c r="J3" s="655"/>
      <c r="K3" s="65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row>
    <row r="4" spans="1:103">
      <c r="A4" s="655" t="s">
        <v>109</v>
      </c>
      <c r="B4" s="655"/>
      <c r="C4" s="655"/>
      <c r="D4" s="655"/>
      <c r="E4" s="655"/>
      <c r="F4" s="655"/>
      <c r="G4" s="655"/>
      <c r="H4" s="655"/>
      <c r="I4" s="655"/>
      <c r="J4" s="655"/>
      <c r="K4" s="65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row>
    <row r="5" spans="1:103">
      <c r="A5" s="656" t="s">
        <v>738</v>
      </c>
      <c r="B5" s="657"/>
      <c r="C5" s="657"/>
      <c r="D5" s="657"/>
      <c r="E5" s="657"/>
      <c r="F5" s="657"/>
      <c r="G5" s="657"/>
      <c r="H5" s="657"/>
      <c r="I5" s="657"/>
      <c r="J5" s="657"/>
      <c r="K5" s="657"/>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row>
    <row r="6" spans="1:103">
      <c r="A6" s="27"/>
      <c r="B6" s="27"/>
      <c r="C6" s="27"/>
      <c r="D6" s="27"/>
      <c r="E6" s="27"/>
      <c r="F6" s="27"/>
      <c r="G6" s="27"/>
      <c r="H6" s="27"/>
      <c r="I6" s="27"/>
      <c r="J6" s="27"/>
      <c r="K6" s="2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row>
    <row r="7" spans="1:103">
      <c r="A7" s="178"/>
      <c r="B7" s="178"/>
      <c r="C7" s="178"/>
      <c r="D7" s="679" t="s">
        <v>118</v>
      </c>
      <c r="E7" s="679"/>
      <c r="F7" s="178" t="s">
        <v>119</v>
      </c>
      <c r="G7" s="178" t="s">
        <v>120</v>
      </c>
      <c r="H7" s="679" t="s">
        <v>121</v>
      </c>
      <c r="I7" s="679"/>
      <c r="J7" s="679" t="s">
        <v>122</v>
      </c>
      <c r="K7" s="679"/>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row>
    <row r="8" spans="1:103" ht="24">
      <c r="A8" s="179" t="s">
        <v>111</v>
      </c>
      <c r="B8" s="180" t="s">
        <v>112</v>
      </c>
      <c r="C8" s="180"/>
      <c r="D8" s="180" t="s">
        <v>401</v>
      </c>
      <c r="E8" s="180" t="s">
        <v>113</v>
      </c>
      <c r="F8" s="180" t="s">
        <v>114</v>
      </c>
      <c r="G8" s="180" t="s">
        <v>115</v>
      </c>
      <c r="H8" s="180" t="s">
        <v>116</v>
      </c>
      <c r="I8" s="180" t="s">
        <v>117</v>
      </c>
      <c r="J8" s="180" t="s">
        <v>401</v>
      </c>
      <c r="K8" s="180" t="s">
        <v>113</v>
      </c>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row>
    <row r="9" spans="1:103">
      <c r="A9" s="1"/>
      <c r="B9" s="23" t="s">
        <v>123</v>
      </c>
      <c r="C9" s="23"/>
      <c r="D9" s="23" t="s">
        <v>124</v>
      </c>
      <c r="E9" s="181" t="s">
        <v>126</v>
      </c>
      <c r="F9" s="23" t="s">
        <v>125</v>
      </c>
      <c r="G9" s="23" t="s">
        <v>127</v>
      </c>
      <c r="H9" s="23" t="s">
        <v>128</v>
      </c>
      <c r="I9" s="23" t="s">
        <v>129</v>
      </c>
      <c r="J9" s="23" t="s">
        <v>130</v>
      </c>
      <c r="K9" s="23" t="s">
        <v>131</v>
      </c>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row>
    <row r="10" spans="1:103" ht="48">
      <c r="A10" s="1"/>
      <c r="B10" s="182" t="s">
        <v>138</v>
      </c>
      <c r="C10" s="182"/>
      <c r="D10" s="183" t="s">
        <v>132</v>
      </c>
      <c r="E10" s="183" t="s">
        <v>133</v>
      </c>
      <c r="F10" s="183" t="s">
        <v>185</v>
      </c>
      <c r="G10" s="184" t="s">
        <v>562</v>
      </c>
      <c r="H10" s="183" t="s">
        <v>134</v>
      </c>
      <c r="I10" s="183" t="s">
        <v>135</v>
      </c>
      <c r="J10" s="184" t="s">
        <v>136</v>
      </c>
      <c r="K10" s="183" t="s">
        <v>137</v>
      </c>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row>
    <row r="11" spans="1:103">
      <c r="A11" s="182">
        <v>1</v>
      </c>
      <c r="B11" s="1" t="s">
        <v>151</v>
      </c>
      <c r="C11" s="122">
        <v>2019</v>
      </c>
      <c r="D11" s="330">
        <v>0</v>
      </c>
      <c r="E11" s="185">
        <v>0</v>
      </c>
      <c r="F11" s="185">
        <f>F54</f>
        <v>0</v>
      </c>
      <c r="G11" s="185">
        <v>0</v>
      </c>
      <c r="H11" s="185">
        <v>0</v>
      </c>
      <c r="I11" s="185">
        <v>0</v>
      </c>
      <c r="J11" s="330">
        <v>0</v>
      </c>
      <c r="K11" s="185">
        <v>0</v>
      </c>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row>
    <row r="12" spans="1:103">
      <c r="A12" s="182">
        <v>2</v>
      </c>
      <c r="B12" s="1" t="s">
        <v>140</v>
      </c>
      <c r="C12" s="122">
        <v>2020</v>
      </c>
      <c r="D12" s="330">
        <v>53440</v>
      </c>
      <c r="E12" s="185">
        <v>0</v>
      </c>
      <c r="F12" s="185">
        <f t="shared" ref="F12:F23" si="0">F55</f>
        <v>0</v>
      </c>
      <c r="G12" s="185">
        <v>0</v>
      </c>
      <c r="H12" s="185">
        <v>0</v>
      </c>
      <c r="I12" s="185">
        <v>0</v>
      </c>
      <c r="J12" s="330">
        <v>0</v>
      </c>
      <c r="K12" s="185">
        <v>0</v>
      </c>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row>
    <row r="13" spans="1:103">
      <c r="A13" s="182">
        <v>3</v>
      </c>
      <c r="B13" s="1" t="s">
        <v>141</v>
      </c>
      <c r="C13" s="122">
        <v>2020</v>
      </c>
      <c r="D13" s="330">
        <v>53440</v>
      </c>
      <c r="E13" s="185">
        <v>0</v>
      </c>
      <c r="F13" s="185">
        <f t="shared" si="0"/>
        <v>0</v>
      </c>
      <c r="G13" s="185">
        <v>0</v>
      </c>
      <c r="H13" s="185">
        <v>0</v>
      </c>
      <c r="I13" s="330">
        <v>0</v>
      </c>
      <c r="J13" s="330">
        <v>890.67</v>
      </c>
      <c r="K13" s="185">
        <v>0</v>
      </c>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row>
    <row r="14" spans="1:103">
      <c r="A14" s="182">
        <v>4</v>
      </c>
      <c r="B14" s="1" t="s">
        <v>142</v>
      </c>
      <c r="C14" s="122">
        <v>2020</v>
      </c>
      <c r="D14" s="330">
        <v>53440</v>
      </c>
      <c r="E14" s="185">
        <v>0</v>
      </c>
      <c r="F14" s="185">
        <f t="shared" si="0"/>
        <v>0</v>
      </c>
      <c r="G14" s="185">
        <v>0</v>
      </c>
      <c r="H14" s="185">
        <v>0</v>
      </c>
      <c r="I14" s="330">
        <v>6750</v>
      </c>
      <c r="J14" s="330">
        <v>1336</v>
      </c>
      <c r="K14" s="330">
        <v>0</v>
      </c>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row>
    <row r="15" spans="1:103">
      <c r="A15" s="182">
        <v>5</v>
      </c>
      <c r="B15" s="1" t="s">
        <v>143</v>
      </c>
      <c r="C15" s="122">
        <v>2020</v>
      </c>
      <c r="D15" s="330">
        <v>18773350</v>
      </c>
      <c r="E15" s="330">
        <v>415107</v>
      </c>
      <c r="F15" s="185">
        <f t="shared" si="0"/>
        <v>0</v>
      </c>
      <c r="G15" s="185">
        <v>0</v>
      </c>
      <c r="H15" s="185">
        <v>0</v>
      </c>
      <c r="I15" s="330">
        <v>185875</v>
      </c>
      <c r="J15" s="330">
        <v>20633</v>
      </c>
      <c r="K15" s="330">
        <v>3666</v>
      </c>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row>
    <row r="16" spans="1:103">
      <c r="A16" s="182">
        <v>6</v>
      </c>
      <c r="B16" s="1" t="s">
        <v>144</v>
      </c>
      <c r="C16" s="122">
        <v>2020</v>
      </c>
      <c r="D16" s="330">
        <v>126472181</v>
      </c>
      <c r="E16" s="330">
        <v>639840</v>
      </c>
      <c r="F16" s="185">
        <f t="shared" si="0"/>
        <v>0</v>
      </c>
      <c r="G16" s="185">
        <v>0</v>
      </c>
      <c r="H16" s="185">
        <v>0</v>
      </c>
      <c r="I16" s="330">
        <v>176071.67</v>
      </c>
      <c r="J16" s="330">
        <v>150549</v>
      </c>
      <c r="K16" s="330">
        <v>9080</v>
      </c>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row>
    <row r="17" spans="1:103">
      <c r="A17" s="182">
        <v>7</v>
      </c>
      <c r="B17" s="1" t="s">
        <v>145</v>
      </c>
      <c r="C17" s="122">
        <v>2020</v>
      </c>
      <c r="D17" s="330">
        <v>134300813</v>
      </c>
      <c r="E17" s="330">
        <v>677485</v>
      </c>
      <c r="F17" s="185">
        <f t="shared" si="0"/>
        <v>0</v>
      </c>
      <c r="G17" s="185">
        <v>0</v>
      </c>
      <c r="H17" s="330">
        <v>30120</v>
      </c>
      <c r="I17" s="330">
        <v>160738.34000000003</v>
      </c>
      <c r="J17" s="330">
        <v>377887</v>
      </c>
      <c r="K17" s="330">
        <v>15884</v>
      </c>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row>
    <row r="18" spans="1:103">
      <c r="A18" s="182">
        <v>8</v>
      </c>
      <c r="B18" s="1" t="s">
        <v>146</v>
      </c>
      <c r="C18" s="122">
        <v>2020</v>
      </c>
      <c r="D18" s="330">
        <v>143222243</v>
      </c>
      <c r="E18" s="330">
        <v>723109</v>
      </c>
      <c r="F18" s="185">
        <f t="shared" si="0"/>
        <v>0</v>
      </c>
      <c r="G18" s="185">
        <v>0</v>
      </c>
      <c r="H18" s="330">
        <v>85668.510000000009</v>
      </c>
      <c r="I18" s="330">
        <v>155438.03000000003</v>
      </c>
      <c r="J18" s="330">
        <v>619831</v>
      </c>
      <c r="K18" s="330">
        <v>22959</v>
      </c>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row>
    <row r="19" spans="1:103">
      <c r="A19" s="182">
        <v>9</v>
      </c>
      <c r="B19" s="1" t="s">
        <v>147</v>
      </c>
      <c r="C19" s="122">
        <v>2020</v>
      </c>
      <c r="D19" s="330">
        <v>144215384</v>
      </c>
      <c r="E19" s="330">
        <v>734482</v>
      </c>
      <c r="F19" s="185">
        <f t="shared" si="0"/>
        <v>0</v>
      </c>
      <c r="G19" s="185">
        <v>0</v>
      </c>
      <c r="H19" s="330">
        <v>95708.510000000009</v>
      </c>
      <c r="I19" s="330">
        <v>448006.13000000006</v>
      </c>
      <c r="J19" s="330">
        <v>870760</v>
      </c>
      <c r="K19" s="330">
        <v>30461</v>
      </c>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row>
    <row r="20" spans="1:103">
      <c r="A20" s="182">
        <v>10</v>
      </c>
      <c r="B20" s="1" t="s">
        <v>148</v>
      </c>
      <c r="C20" s="122">
        <v>2020</v>
      </c>
      <c r="D20" s="330">
        <v>151806941</v>
      </c>
      <c r="E20" s="330">
        <v>767134</v>
      </c>
      <c r="F20" s="185">
        <f t="shared" si="0"/>
        <v>0</v>
      </c>
      <c r="G20" s="185">
        <v>0</v>
      </c>
      <c r="H20" s="330">
        <v>208496.07</v>
      </c>
      <c r="I20" s="330">
        <v>526875.97000000009</v>
      </c>
      <c r="J20" s="330">
        <v>1128843</v>
      </c>
      <c r="K20" s="330">
        <v>38148</v>
      </c>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row>
    <row r="21" spans="1:103">
      <c r="A21" s="182">
        <v>11</v>
      </c>
      <c r="B21" s="1" t="s">
        <v>149</v>
      </c>
      <c r="C21" s="122">
        <v>2020</v>
      </c>
      <c r="D21" s="330">
        <v>152049842</v>
      </c>
      <c r="E21" s="330">
        <v>769386</v>
      </c>
      <c r="F21" s="185">
        <f t="shared" si="0"/>
        <v>0</v>
      </c>
      <c r="G21" s="185">
        <v>0</v>
      </c>
      <c r="H21" s="330">
        <v>276917.56</v>
      </c>
      <c r="I21" s="330">
        <v>476321.80999999994</v>
      </c>
      <c r="J21" s="330">
        <v>1393914</v>
      </c>
      <c r="K21" s="330">
        <v>46020</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row>
    <row r="22" spans="1:103">
      <c r="A22" s="182">
        <v>12</v>
      </c>
      <c r="B22" s="1" t="s">
        <v>150</v>
      </c>
      <c r="C22" s="122">
        <v>2020</v>
      </c>
      <c r="D22" s="330">
        <v>152943774</v>
      </c>
      <c r="E22" s="330">
        <v>771693</v>
      </c>
      <c r="F22" s="185">
        <f t="shared" si="0"/>
        <v>0</v>
      </c>
      <c r="G22" s="185">
        <v>0</v>
      </c>
      <c r="H22" s="330">
        <v>350525.75</v>
      </c>
      <c r="I22" s="330">
        <v>436069.89999999997</v>
      </c>
      <c r="J22" s="330">
        <v>1659931</v>
      </c>
      <c r="K22" s="330">
        <v>53914</v>
      </c>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row>
    <row r="23" spans="1:103">
      <c r="A23" s="182">
        <v>13</v>
      </c>
      <c r="B23" s="1" t="s">
        <v>151</v>
      </c>
      <c r="C23" s="122">
        <v>2020</v>
      </c>
      <c r="D23" s="330">
        <v>152294555</v>
      </c>
      <c r="E23" s="330">
        <v>770338</v>
      </c>
      <c r="F23" s="185">
        <f t="shared" si="0"/>
        <v>0</v>
      </c>
      <c r="G23" s="185">
        <v>0</v>
      </c>
      <c r="H23" s="330">
        <v>549135.01</v>
      </c>
      <c r="I23" s="330">
        <v>376145.39999999991</v>
      </c>
      <c r="J23" s="330">
        <v>1925934</v>
      </c>
      <c r="K23" s="330">
        <v>61805</v>
      </c>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row>
    <row r="24" spans="1:103" ht="36.75" thickBot="1">
      <c r="A24" s="182">
        <v>14</v>
      </c>
      <c r="B24" s="186" t="s">
        <v>152</v>
      </c>
      <c r="C24" s="186"/>
      <c r="D24" s="331">
        <f>AVERAGE(D11:D23)</f>
        <v>90479954.076923072</v>
      </c>
      <c r="E24" s="331">
        <f t="shared" ref="E24:K24" si="1">AVERAGE(E11:E23)</f>
        <v>482198</v>
      </c>
      <c r="F24" s="187">
        <f t="shared" si="1"/>
        <v>0</v>
      </c>
      <c r="G24" s="187">
        <f t="shared" si="1"/>
        <v>0</v>
      </c>
      <c r="H24" s="331">
        <f>AVERAGE(H11:H23)</f>
        <v>122813.1853846154</v>
      </c>
      <c r="I24" s="331">
        <f t="shared" si="1"/>
        <v>226791.71153846153</v>
      </c>
      <c r="J24" s="331">
        <f t="shared" si="1"/>
        <v>626962.20538461534</v>
      </c>
      <c r="K24" s="331">
        <f t="shared" si="1"/>
        <v>21687.461538461539</v>
      </c>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row>
    <row r="25" spans="1:103" ht="12.75" thickTop="1">
      <c r="A25" s="1"/>
      <c r="B25" s="1"/>
      <c r="C25" s="1"/>
      <c r="D25" s="1"/>
      <c r="E25" s="1"/>
      <c r="F25" s="1"/>
      <c r="G25" s="1"/>
      <c r="H25" s="1"/>
      <c r="I25" s="1"/>
      <c r="J25" s="1"/>
      <c r="K25" s="1"/>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row>
    <row r="26" spans="1:103">
      <c r="A26" s="680" t="s">
        <v>153</v>
      </c>
      <c r="B26" s="680"/>
      <c r="C26" s="680"/>
      <c r="D26" s="680"/>
      <c r="E26" s="680"/>
      <c r="F26" s="680"/>
      <c r="G26" s="680"/>
      <c r="H26" s="680"/>
      <c r="I26" s="680"/>
      <c r="J26" s="680"/>
      <c r="K26" s="680"/>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row>
    <row r="27" spans="1:103" ht="36">
      <c r="A27" s="1"/>
      <c r="B27" s="180" t="s">
        <v>112</v>
      </c>
      <c r="C27" s="180"/>
      <c r="D27" s="180" t="s">
        <v>154</v>
      </c>
      <c r="E27" s="180" t="s">
        <v>155</v>
      </c>
      <c r="F27" s="614"/>
      <c r="G27" s="614"/>
      <c r="H27" s="614"/>
      <c r="I27" s="614"/>
      <c r="J27" s="614"/>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row>
    <row r="28" spans="1:103">
      <c r="A28" s="1"/>
      <c r="B28" s="178" t="s">
        <v>123</v>
      </c>
      <c r="C28" s="178"/>
      <c r="D28" s="178" t="s">
        <v>124</v>
      </c>
      <c r="E28" s="188" t="s">
        <v>126</v>
      </c>
      <c r="F28" s="615"/>
      <c r="G28" s="615"/>
      <c r="H28" s="615"/>
      <c r="I28" s="615"/>
      <c r="J28" s="61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row>
    <row r="29" spans="1:103">
      <c r="A29" s="1"/>
      <c r="B29" s="182" t="s">
        <v>138</v>
      </c>
      <c r="C29" s="182"/>
      <c r="D29" s="180" t="s">
        <v>156</v>
      </c>
      <c r="E29" s="180" t="s">
        <v>157</v>
      </c>
      <c r="F29" s="614"/>
      <c r="G29" s="614"/>
      <c r="H29" s="614"/>
      <c r="I29" s="614"/>
      <c r="J29" s="614"/>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row>
    <row r="30" spans="1:103">
      <c r="A30" s="21">
        <v>15</v>
      </c>
      <c r="B30" s="1" t="s">
        <v>151</v>
      </c>
      <c r="C30" s="122">
        <v>2019</v>
      </c>
      <c r="D30" s="185">
        <v>0</v>
      </c>
      <c r="E30" s="185">
        <v>0</v>
      </c>
      <c r="F30" s="509"/>
      <c r="G30" s="616"/>
      <c r="H30" s="616"/>
      <c r="I30" s="509"/>
      <c r="J30" s="509"/>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row>
    <row r="31" spans="1:103">
      <c r="A31" s="21">
        <v>16</v>
      </c>
      <c r="B31" s="1" t="s">
        <v>140</v>
      </c>
      <c r="C31" s="122">
        <v>2020</v>
      </c>
      <c r="D31" s="185">
        <v>0</v>
      </c>
      <c r="E31" s="185">
        <v>0</v>
      </c>
      <c r="F31" s="118"/>
      <c r="G31" s="118"/>
      <c r="H31" s="118"/>
      <c r="I31" s="118"/>
      <c r="J31" s="509"/>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row>
    <row r="32" spans="1:103">
      <c r="A32" s="21">
        <v>17</v>
      </c>
      <c r="B32" s="1" t="s">
        <v>141</v>
      </c>
      <c r="C32" s="122">
        <v>2020</v>
      </c>
      <c r="D32" s="185">
        <v>0</v>
      </c>
      <c r="E32" s="185">
        <v>0</v>
      </c>
      <c r="F32" s="118"/>
      <c r="G32" s="118"/>
      <c r="H32" s="118"/>
      <c r="I32" s="118"/>
      <c r="J32" s="509"/>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row>
    <row r="33" spans="1:103">
      <c r="A33" s="21">
        <v>18</v>
      </c>
      <c r="B33" s="1" t="s">
        <v>142</v>
      </c>
      <c r="C33" s="122">
        <v>2020</v>
      </c>
      <c r="D33" s="185">
        <v>0</v>
      </c>
      <c r="E33" s="185">
        <v>0</v>
      </c>
      <c r="F33" s="118"/>
      <c r="G33" s="118"/>
      <c r="H33" s="118"/>
      <c r="I33" s="118"/>
      <c r="J33" s="509"/>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row>
    <row r="34" spans="1:103">
      <c r="A34" s="21">
        <v>19</v>
      </c>
      <c r="B34" s="1" t="s">
        <v>143</v>
      </c>
      <c r="C34" s="122">
        <v>2020</v>
      </c>
      <c r="D34" s="330">
        <v>3068200.33</v>
      </c>
      <c r="E34" s="185">
        <v>0</v>
      </c>
      <c r="F34" s="118"/>
      <c r="G34" s="118"/>
      <c r="H34" s="118"/>
      <c r="I34" s="118"/>
      <c r="J34" s="509"/>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row>
    <row r="35" spans="1:103">
      <c r="A35" s="21">
        <v>20</v>
      </c>
      <c r="B35" s="1" t="s">
        <v>144</v>
      </c>
      <c r="C35" s="122">
        <v>2020</v>
      </c>
      <c r="D35" s="330">
        <v>3016196.93</v>
      </c>
      <c r="E35" s="185">
        <v>0</v>
      </c>
      <c r="F35" s="118"/>
      <c r="G35" s="118"/>
      <c r="H35" s="118"/>
      <c r="I35" s="118"/>
      <c r="J35" s="509"/>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row>
    <row r="36" spans="1:103">
      <c r="A36" s="21">
        <v>21</v>
      </c>
      <c r="B36" s="1" t="s">
        <v>145</v>
      </c>
      <c r="C36" s="122">
        <v>2020</v>
      </c>
      <c r="D36" s="330">
        <v>2932614.9199999995</v>
      </c>
      <c r="E36" s="185">
        <v>0</v>
      </c>
      <c r="F36" s="118"/>
      <c r="G36" s="118"/>
      <c r="H36" s="118"/>
      <c r="I36" s="118"/>
      <c r="J36" s="509"/>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row>
    <row r="37" spans="1:103">
      <c r="A37" s="21">
        <v>22</v>
      </c>
      <c r="B37" s="1" t="s">
        <v>146</v>
      </c>
      <c r="C37" s="122">
        <v>2020</v>
      </c>
      <c r="D37" s="330">
        <v>2881165.5399999996</v>
      </c>
      <c r="E37" s="185">
        <v>0</v>
      </c>
      <c r="F37" s="118"/>
      <c r="G37" s="118"/>
      <c r="H37" s="118"/>
      <c r="I37" s="118"/>
      <c r="J37" s="509"/>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row>
    <row r="38" spans="1:103">
      <c r="A38" s="21">
        <v>23</v>
      </c>
      <c r="B38" s="1" t="s">
        <v>147</v>
      </c>
      <c r="C38" s="122">
        <v>2020</v>
      </c>
      <c r="D38" s="330">
        <v>2829716.1599999997</v>
      </c>
      <c r="E38" s="185">
        <v>0</v>
      </c>
      <c r="F38" s="118"/>
      <c r="G38" s="118"/>
      <c r="H38" s="118"/>
      <c r="I38" s="118"/>
      <c r="J38" s="509"/>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row>
    <row r="39" spans="1:103">
      <c r="A39" s="21">
        <v>24</v>
      </c>
      <c r="B39" s="1" t="s">
        <v>148</v>
      </c>
      <c r="C39" s="122">
        <v>2020</v>
      </c>
      <c r="D39" s="330">
        <v>2778266.7799999993</v>
      </c>
      <c r="E39" s="185">
        <v>0</v>
      </c>
      <c r="F39" s="118"/>
      <c r="G39" s="118"/>
      <c r="H39" s="118"/>
      <c r="I39" s="118"/>
      <c r="J39" s="509"/>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row>
    <row r="40" spans="1:103">
      <c r="A40" s="21">
        <v>25</v>
      </c>
      <c r="B40" s="1" t="s">
        <v>149</v>
      </c>
      <c r="C40" s="122">
        <v>2020</v>
      </c>
      <c r="D40" s="330">
        <v>2726817.3999999994</v>
      </c>
      <c r="E40" s="185">
        <v>0</v>
      </c>
      <c r="F40" s="118"/>
      <c r="G40" s="118"/>
      <c r="H40" s="118"/>
      <c r="I40" s="118"/>
      <c r="J40" s="509"/>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row>
    <row r="41" spans="1:103">
      <c r="A41" s="21">
        <v>26</v>
      </c>
      <c r="B41" s="1" t="s">
        <v>150</v>
      </c>
      <c r="C41" s="122">
        <v>2020</v>
      </c>
      <c r="D41" s="330">
        <v>2675368.0199999996</v>
      </c>
      <c r="E41" s="185">
        <v>0</v>
      </c>
      <c r="F41" s="118"/>
      <c r="G41" s="118"/>
      <c r="H41" s="118"/>
      <c r="I41" s="118"/>
      <c r="J41" s="509"/>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row>
    <row r="42" spans="1:103">
      <c r="A42" s="21">
        <v>27</v>
      </c>
      <c r="B42" s="1" t="s">
        <v>151</v>
      </c>
      <c r="C42" s="122">
        <v>2020</v>
      </c>
      <c r="D42" s="330">
        <v>2623918</v>
      </c>
      <c r="E42" s="185">
        <v>0</v>
      </c>
      <c r="F42" s="509"/>
      <c r="G42" s="616"/>
      <c r="H42" s="616"/>
      <c r="I42" s="616"/>
      <c r="J42" s="509"/>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row>
    <row r="43" spans="1:103" ht="36.75" thickBot="1">
      <c r="A43" s="21">
        <v>28</v>
      </c>
      <c r="B43" s="186" t="s">
        <v>152</v>
      </c>
      <c r="C43" s="186"/>
      <c r="D43" s="332">
        <f>AVERAGE(D30:D42)</f>
        <v>1964020.3138461534</v>
      </c>
      <c r="E43" s="189">
        <f>AVERAGE(E30:E42)</f>
        <v>0</v>
      </c>
      <c r="F43" s="509"/>
      <c r="G43" s="616"/>
      <c r="H43" s="616"/>
      <c r="I43" s="616"/>
      <c r="J43" s="509"/>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row>
    <row r="44" spans="1:103" ht="12.75" thickTop="1">
      <c r="A44" s="21"/>
      <c r="B44" s="186"/>
      <c r="C44" s="186"/>
      <c r="D44" s="161"/>
      <c r="E44" s="161"/>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row>
    <row r="45" spans="1:103">
      <c r="A45" s="123"/>
      <c r="B45" s="123"/>
      <c r="C45" s="123"/>
      <c r="D45" s="1"/>
      <c r="E45" s="1"/>
      <c r="G45" s="6"/>
      <c r="H45" s="6"/>
      <c r="I45" s="6"/>
      <c r="J45" s="6"/>
      <c r="K45" s="38" t="s">
        <v>180</v>
      </c>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row>
    <row r="46" spans="1:103">
      <c r="A46" s="123"/>
      <c r="B46" s="123"/>
      <c r="C46" s="123"/>
      <c r="D46" s="1"/>
      <c r="E46" s="1"/>
      <c r="F46" s="1"/>
      <c r="G46" s="1"/>
      <c r="H46" s="1"/>
      <c r="I46" s="1"/>
      <c r="J46" s="1"/>
      <c r="K46" s="122" t="s">
        <v>822</v>
      </c>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row>
    <row r="47" spans="1:103">
      <c r="A47" s="655" t="s">
        <v>110</v>
      </c>
      <c r="B47" s="655"/>
      <c r="C47" s="655"/>
      <c r="D47" s="655"/>
      <c r="E47" s="655"/>
      <c r="F47" s="655"/>
      <c r="G47" s="655"/>
      <c r="H47" s="655"/>
      <c r="I47" s="655"/>
      <c r="J47" s="655"/>
      <c r="K47" s="655"/>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row>
    <row r="48" spans="1:103">
      <c r="A48" s="655" t="s">
        <v>109</v>
      </c>
      <c r="B48" s="655"/>
      <c r="C48" s="655"/>
      <c r="D48" s="655"/>
      <c r="E48" s="655"/>
      <c r="F48" s="655"/>
      <c r="G48" s="655"/>
      <c r="H48" s="655"/>
      <c r="I48" s="655"/>
      <c r="J48" s="655"/>
      <c r="K48" s="655"/>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row>
    <row r="49" spans="1:103">
      <c r="A49" s="656" t="s">
        <v>738</v>
      </c>
      <c r="B49" s="657"/>
      <c r="C49" s="657"/>
      <c r="D49" s="657"/>
      <c r="E49" s="657"/>
      <c r="F49" s="657"/>
      <c r="G49" s="657"/>
      <c r="H49" s="657"/>
      <c r="I49" s="657"/>
      <c r="J49" s="657"/>
      <c r="K49" s="657"/>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row>
    <row r="50" spans="1:103">
      <c r="A50" s="190"/>
      <c r="B50" s="191" t="s">
        <v>158</v>
      </c>
      <c r="C50" s="191"/>
      <c r="D50" s="191"/>
      <c r="E50" s="191"/>
      <c r="F50" s="1"/>
      <c r="G50" s="1"/>
      <c r="H50" s="1"/>
      <c r="I50" s="1"/>
      <c r="J50" s="1"/>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row>
    <row r="51" spans="1:103" ht="48">
      <c r="A51" s="21"/>
      <c r="B51" s="1"/>
      <c r="C51" s="1"/>
      <c r="D51" s="180" t="s">
        <v>159</v>
      </c>
      <c r="E51" s="180" t="s">
        <v>160</v>
      </c>
      <c r="F51" s="180" t="s">
        <v>161</v>
      </c>
      <c r="G51" s="1"/>
      <c r="H51" s="1"/>
      <c r="I51" s="1"/>
      <c r="J51" s="1"/>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row>
    <row r="52" spans="1:103">
      <c r="A52" s="21"/>
      <c r="B52" s="1"/>
      <c r="C52" s="1"/>
      <c r="D52" s="178" t="s">
        <v>123</v>
      </c>
      <c r="E52" s="178" t="s">
        <v>124</v>
      </c>
      <c r="F52" s="188" t="s">
        <v>162</v>
      </c>
      <c r="G52" s="1"/>
      <c r="H52" s="1"/>
      <c r="I52" s="1"/>
      <c r="J52" s="1"/>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row>
    <row r="53" spans="1:103" ht="48">
      <c r="A53" s="21"/>
      <c r="B53" s="1"/>
      <c r="C53" s="1"/>
      <c r="D53" s="183" t="s">
        <v>163</v>
      </c>
      <c r="E53" s="183" t="s">
        <v>164</v>
      </c>
      <c r="F53" s="1"/>
      <c r="G53" s="1"/>
      <c r="H53" s="1"/>
      <c r="I53" s="1"/>
      <c r="J53" s="1"/>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row>
    <row r="54" spans="1:103">
      <c r="A54" s="21">
        <v>29</v>
      </c>
      <c r="B54" s="1" t="s">
        <v>151</v>
      </c>
      <c r="C54" s="122">
        <v>2019</v>
      </c>
      <c r="D54" s="330">
        <v>105913081.09999999</v>
      </c>
      <c r="E54" s="330">
        <v>105913081.09999999</v>
      </c>
      <c r="F54" s="161">
        <f>D54-E54</f>
        <v>0</v>
      </c>
      <c r="G54" s="1"/>
      <c r="H54" s="1"/>
      <c r="I54" s="1"/>
      <c r="J54" s="1"/>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row>
    <row r="55" spans="1:103">
      <c r="A55" s="21">
        <v>30</v>
      </c>
      <c r="B55" s="1" t="s">
        <v>140</v>
      </c>
      <c r="C55" s="122">
        <v>2020</v>
      </c>
      <c r="D55" s="330">
        <v>107231169.43000001</v>
      </c>
      <c r="E55" s="330">
        <v>107231169.43000001</v>
      </c>
      <c r="F55" s="161">
        <f t="shared" ref="F55:F66" si="2">D55-E55</f>
        <v>0</v>
      </c>
      <c r="G55" s="1"/>
      <c r="H55" s="1"/>
      <c r="I55" s="1"/>
      <c r="J55" s="1"/>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row>
    <row r="56" spans="1:103">
      <c r="A56" s="21">
        <v>31</v>
      </c>
      <c r="B56" s="1" t="s">
        <v>141</v>
      </c>
      <c r="C56" s="122">
        <v>2020</v>
      </c>
      <c r="D56" s="330">
        <v>109392058.56</v>
      </c>
      <c r="E56" s="429">
        <v>109392058.56</v>
      </c>
      <c r="F56" s="161">
        <f t="shared" si="2"/>
        <v>0</v>
      </c>
      <c r="G56" s="1"/>
      <c r="H56" s="1"/>
      <c r="I56" s="1"/>
      <c r="J56" s="1"/>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row>
    <row r="57" spans="1:103">
      <c r="A57" s="21">
        <v>32</v>
      </c>
      <c r="B57" s="1" t="s">
        <v>142</v>
      </c>
      <c r="C57" s="122">
        <v>2020</v>
      </c>
      <c r="D57" s="330">
        <v>115554638.28</v>
      </c>
      <c r="E57" s="330">
        <v>115554638.28</v>
      </c>
      <c r="F57" s="161">
        <f t="shared" si="2"/>
        <v>0</v>
      </c>
      <c r="G57" s="1"/>
      <c r="H57" s="1"/>
      <c r="I57" s="1"/>
      <c r="J57" s="1"/>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row>
    <row r="58" spans="1:103">
      <c r="A58" s="21">
        <v>33</v>
      </c>
      <c r="B58" s="1" t="s">
        <v>143</v>
      </c>
      <c r="C58" s="122">
        <v>2020</v>
      </c>
      <c r="D58" s="330">
        <v>103979626.69999997</v>
      </c>
      <c r="E58" s="330">
        <v>103979626.69999997</v>
      </c>
      <c r="F58" s="161">
        <f t="shared" si="2"/>
        <v>0</v>
      </c>
      <c r="G58" s="1"/>
      <c r="H58" s="1"/>
      <c r="I58" s="1"/>
      <c r="J58" s="1"/>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row>
    <row r="59" spans="1:103">
      <c r="A59" s="21">
        <v>34</v>
      </c>
      <c r="B59" s="1" t="s">
        <v>144</v>
      </c>
      <c r="C59" s="122">
        <v>2020</v>
      </c>
      <c r="D59" s="330">
        <v>517920.9399999918</v>
      </c>
      <c r="E59" s="330">
        <v>517920.9399999918</v>
      </c>
      <c r="F59" s="161">
        <f t="shared" si="2"/>
        <v>0</v>
      </c>
      <c r="G59" s="1"/>
      <c r="H59" s="1"/>
      <c r="I59" s="1"/>
      <c r="J59" s="1"/>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row>
    <row r="60" spans="1:103">
      <c r="A60" s="21">
        <v>35</v>
      </c>
      <c r="B60" s="1" t="s">
        <v>145</v>
      </c>
      <c r="C60" s="122">
        <v>2020</v>
      </c>
      <c r="D60" s="330">
        <v>256087.42999998463</v>
      </c>
      <c r="E60" s="330">
        <v>256087.42999998463</v>
      </c>
      <c r="F60" s="161">
        <f t="shared" si="2"/>
        <v>0</v>
      </c>
      <c r="G60" s="1"/>
      <c r="H60" s="1"/>
      <c r="I60" s="1"/>
      <c r="J60" s="1"/>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row>
    <row r="61" spans="1:103">
      <c r="A61" s="21">
        <v>36</v>
      </c>
      <c r="B61" s="1" t="s">
        <v>146</v>
      </c>
      <c r="C61" s="122">
        <v>2020</v>
      </c>
      <c r="D61" s="330">
        <v>246965.42999999475</v>
      </c>
      <c r="E61" s="330">
        <v>246965.42999999475</v>
      </c>
      <c r="F61" s="161">
        <f t="shared" si="2"/>
        <v>0</v>
      </c>
      <c r="G61" s="1"/>
      <c r="H61" s="1"/>
      <c r="I61" s="1"/>
      <c r="J61" s="1"/>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row>
    <row r="62" spans="1:103">
      <c r="A62" s="21">
        <v>37</v>
      </c>
      <c r="B62" s="1" t="s">
        <v>147</v>
      </c>
      <c r="C62" s="122">
        <v>2020</v>
      </c>
      <c r="D62" s="330">
        <v>256277.8299999914</v>
      </c>
      <c r="E62" s="330">
        <v>256277.8299999914</v>
      </c>
      <c r="F62" s="161">
        <f t="shared" si="2"/>
        <v>0</v>
      </c>
      <c r="G62" s="1"/>
      <c r="H62" s="1"/>
      <c r="I62" s="1"/>
      <c r="J62" s="1"/>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row>
    <row r="63" spans="1:103">
      <c r="A63" s="21">
        <v>38</v>
      </c>
      <c r="B63" s="1" t="s">
        <v>148</v>
      </c>
      <c r="C63" s="122">
        <v>2020</v>
      </c>
      <c r="D63" s="330">
        <v>261980.97000003426</v>
      </c>
      <c r="E63" s="330">
        <v>261980.97000003426</v>
      </c>
      <c r="F63" s="161">
        <f t="shared" si="2"/>
        <v>0</v>
      </c>
      <c r="G63" s="1"/>
      <c r="H63" s="1"/>
      <c r="I63" s="1"/>
      <c r="J63" s="1"/>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row>
    <row r="64" spans="1:103">
      <c r="A64" s="21">
        <v>39</v>
      </c>
      <c r="B64" s="1" t="s">
        <v>149</v>
      </c>
      <c r="C64" s="122">
        <v>2020</v>
      </c>
      <c r="D64" s="330">
        <v>302513.90000003885</v>
      </c>
      <c r="E64" s="330">
        <v>302513.90000003885</v>
      </c>
      <c r="F64" s="161">
        <f t="shared" si="2"/>
        <v>0</v>
      </c>
      <c r="G64" s="1"/>
      <c r="H64" s="1"/>
      <c r="I64" s="1"/>
      <c r="J64" s="1"/>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row>
    <row r="65" spans="1:103">
      <c r="A65" s="21">
        <v>40</v>
      </c>
      <c r="B65" s="1" t="s">
        <v>150</v>
      </c>
      <c r="C65" s="122">
        <v>2020</v>
      </c>
      <c r="D65" s="330">
        <v>281200.86999999097</v>
      </c>
      <c r="E65" s="330">
        <v>281200.86999999097</v>
      </c>
      <c r="F65" s="161">
        <f t="shared" si="2"/>
        <v>0</v>
      </c>
      <c r="G65" s="1"/>
      <c r="H65" s="1"/>
      <c r="I65" s="1"/>
      <c r="J65" s="1"/>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row>
    <row r="66" spans="1:103">
      <c r="A66" s="21">
        <v>41</v>
      </c>
      <c r="B66" s="1" t="s">
        <v>151</v>
      </c>
      <c r="C66" s="122">
        <v>2020</v>
      </c>
      <c r="D66" s="330">
        <v>383207.23000001523</v>
      </c>
      <c r="E66" s="330">
        <v>383207.23000001523</v>
      </c>
      <c r="F66" s="161">
        <f t="shared" si="2"/>
        <v>0</v>
      </c>
      <c r="G66" s="1"/>
      <c r="H66" s="1"/>
      <c r="I66" s="1"/>
      <c r="J66" s="1"/>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row>
    <row r="67" spans="1:103" ht="36.75" thickBot="1">
      <c r="A67" s="21"/>
      <c r="B67" s="203" t="s">
        <v>152</v>
      </c>
      <c r="C67" s="203"/>
      <c r="D67" s="428">
        <f>AVERAGE(D54:D66)</f>
        <v>41890517.589999996</v>
      </c>
      <c r="E67" s="428">
        <f>AVERAGE(E54:E66)</f>
        <v>41890517.589999996</v>
      </c>
      <c r="F67" s="204">
        <f>D67-E67</f>
        <v>0</v>
      </c>
      <c r="G67" s="118"/>
      <c r="H67" s="1"/>
      <c r="I67" s="1"/>
      <c r="J67" s="1"/>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row>
    <row r="68" spans="1:103" ht="12.75" thickTop="1">
      <c r="A68" s="21"/>
      <c r="B68" s="1"/>
      <c r="C68" s="1"/>
      <c r="D68" s="1"/>
      <c r="E68" s="1"/>
      <c r="F68" s="1"/>
      <c r="G68" s="1"/>
      <c r="H68" s="1"/>
      <c r="I68" s="1"/>
      <c r="J68" s="1"/>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row>
    <row r="69" spans="1:103">
      <c r="A69" s="21"/>
      <c r="B69" s="192" t="s">
        <v>165</v>
      </c>
      <c r="C69" s="192"/>
      <c r="D69" s="1"/>
      <c r="E69" s="1"/>
      <c r="F69" s="1"/>
      <c r="G69" s="1"/>
      <c r="H69" s="1"/>
      <c r="I69" s="1"/>
      <c r="J69" s="1"/>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row>
    <row r="70" spans="1:103">
      <c r="A70" s="21"/>
      <c r="B70" s="182" t="s">
        <v>123</v>
      </c>
      <c r="C70" s="182" t="s">
        <v>124</v>
      </c>
      <c r="D70" s="182" t="s">
        <v>567</v>
      </c>
      <c r="E70" s="182" t="s">
        <v>568</v>
      </c>
      <c r="F70" s="193" t="s">
        <v>126</v>
      </c>
      <c r="G70" s="182" t="s">
        <v>125</v>
      </c>
      <c r="H70" s="182" t="s">
        <v>127</v>
      </c>
      <c r="I70" s="182" t="s">
        <v>128</v>
      </c>
      <c r="J70" s="182" t="s">
        <v>129</v>
      </c>
      <c r="K70" s="182" t="s">
        <v>130</v>
      </c>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row>
    <row r="71" spans="1:103" ht="96">
      <c r="A71" s="21"/>
      <c r="B71" s="194" t="s">
        <v>170</v>
      </c>
      <c r="C71" s="195"/>
      <c r="D71" s="179" t="s">
        <v>569</v>
      </c>
      <c r="E71" s="179" t="s">
        <v>570</v>
      </c>
      <c r="F71" s="195" t="s">
        <v>171</v>
      </c>
      <c r="G71" s="179" t="s">
        <v>166</v>
      </c>
      <c r="H71" s="179" t="s">
        <v>167</v>
      </c>
      <c r="I71" s="179" t="s">
        <v>168</v>
      </c>
      <c r="J71" s="179" t="s">
        <v>169</v>
      </c>
      <c r="K71" s="179" t="s">
        <v>186</v>
      </c>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row>
    <row r="72" spans="1:103">
      <c r="A72" s="21" t="s">
        <v>174</v>
      </c>
      <c r="B72" s="1"/>
      <c r="C72" s="196" t="s">
        <v>172</v>
      </c>
      <c r="D72" s="197">
        <v>0</v>
      </c>
      <c r="E72" s="197">
        <v>0</v>
      </c>
      <c r="F72" s="185">
        <v>0</v>
      </c>
      <c r="G72" s="197">
        <v>0</v>
      </c>
      <c r="H72" s="197">
        <v>0</v>
      </c>
      <c r="I72" s="197">
        <v>0</v>
      </c>
      <c r="J72" s="185">
        <v>0</v>
      </c>
      <c r="K72" s="161">
        <f>F72*G72*H72*I72*J72</f>
        <v>0</v>
      </c>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row>
    <row r="73" spans="1:103">
      <c r="A73" s="21" t="s">
        <v>175</v>
      </c>
      <c r="B73" s="1"/>
      <c r="C73" s="198" t="s">
        <v>173</v>
      </c>
      <c r="D73" s="199">
        <v>0</v>
      </c>
      <c r="E73" s="199">
        <v>0</v>
      </c>
      <c r="F73" s="185">
        <v>0</v>
      </c>
      <c r="G73" s="199">
        <v>0</v>
      </c>
      <c r="H73" s="199">
        <v>0</v>
      </c>
      <c r="I73" s="199">
        <v>0</v>
      </c>
      <c r="J73" s="185">
        <v>0</v>
      </c>
      <c r="K73" s="161">
        <f>F73*G73*H73*I73*J73</f>
        <v>0</v>
      </c>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row>
    <row r="74" spans="1:103">
      <c r="A74" s="21">
        <v>43</v>
      </c>
      <c r="B74" s="1"/>
      <c r="C74" s="1" t="s">
        <v>386</v>
      </c>
      <c r="D74" s="200"/>
      <c r="E74" s="200"/>
      <c r="F74" s="201">
        <f>SUM(F72:F73)</f>
        <v>0</v>
      </c>
      <c r="G74" s="200"/>
      <c r="H74" s="200"/>
      <c r="I74" s="200"/>
      <c r="J74" s="201"/>
      <c r="K74" s="201">
        <f>SUM(K72:K73)</f>
        <v>0</v>
      </c>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row>
    <row r="75" spans="1:103">
      <c r="A75" s="21"/>
      <c r="B75" s="1"/>
      <c r="C75" s="1"/>
      <c r="D75" s="1"/>
      <c r="E75" s="1"/>
      <c r="F75" s="1"/>
      <c r="G75" s="1"/>
      <c r="H75" s="1"/>
      <c r="I75" s="1"/>
      <c r="J75" s="1"/>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row>
    <row r="76" spans="1:103">
      <c r="A76" s="84" t="s">
        <v>65</v>
      </c>
      <c r="B76" s="1"/>
      <c r="C76" s="1"/>
      <c r="D76" s="1"/>
      <c r="E76" s="1"/>
      <c r="F76" s="1"/>
      <c r="G76" s="1"/>
      <c r="H76" s="1"/>
      <c r="I76" s="1"/>
      <c r="J76" s="1"/>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row>
    <row r="77" spans="1:103" s="202" customFormat="1">
      <c r="A77" s="27" t="s">
        <v>419</v>
      </c>
      <c r="B77" s="662" t="s">
        <v>798</v>
      </c>
      <c r="C77" s="662"/>
      <c r="D77" s="662"/>
      <c r="E77" s="662"/>
      <c r="F77" s="662"/>
      <c r="G77" s="662"/>
      <c r="H77" s="662"/>
      <c r="I77" s="662"/>
      <c r="J77" s="662"/>
      <c r="K77" s="662"/>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row>
    <row r="78" spans="1:103" s="202" customFormat="1" ht="40.5" customHeight="1">
      <c r="A78" s="27" t="s">
        <v>431</v>
      </c>
      <c r="B78" s="681" t="s">
        <v>181</v>
      </c>
      <c r="C78" s="681"/>
      <c r="D78" s="681"/>
      <c r="E78" s="681"/>
      <c r="F78" s="681"/>
      <c r="G78" s="681"/>
      <c r="H78" s="681"/>
      <c r="I78" s="681"/>
      <c r="J78" s="681"/>
      <c r="K78" s="681"/>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row>
    <row r="79" spans="1:103" s="202" customFormat="1" ht="27" customHeight="1">
      <c r="A79" s="27" t="s">
        <v>434</v>
      </c>
      <c r="B79" s="681" t="s">
        <v>183</v>
      </c>
      <c r="C79" s="681"/>
      <c r="D79" s="681"/>
      <c r="E79" s="681"/>
      <c r="F79" s="681"/>
      <c r="G79" s="681"/>
      <c r="H79" s="681"/>
      <c r="I79" s="681"/>
      <c r="J79" s="681"/>
      <c r="K79" s="681"/>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row>
    <row r="80" spans="1:103" s="202" customFormat="1">
      <c r="A80" s="27" t="s">
        <v>435</v>
      </c>
      <c r="B80" s="662" t="s">
        <v>176</v>
      </c>
      <c r="C80" s="662"/>
      <c r="D80" s="662"/>
      <c r="E80" s="662"/>
      <c r="F80" s="662"/>
      <c r="G80" s="662"/>
      <c r="H80" s="662"/>
      <c r="I80" s="662"/>
      <c r="J80" s="662"/>
      <c r="K80" s="662"/>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row>
    <row r="81" spans="1:103" s="202" customFormat="1">
      <c r="A81" s="27" t="s">
        <v>479</v>
      </c>
      <c r="B81" s="654" t="s">
        <v>799</v>
      </c>
      <c r="C81" s="654"/>
      <c r="D81" s="654"/>
      <c r="E81" s="654"/>
      <c r="F81" s="654"/>
      <c r="G81" s="654"/>
      <c r="H81" s="654"/>
      <c r="I81" s="654"/>
      <c r="J81" s="654"/>
      <c r="K81" s="654"/>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row>
    <row r="82" spans="1:103" ht="58.5" customHeight="1">
      <c r="A82" s="21" t="s">
        <v>480</v>
      </c>
      <c r="B82" s="670" t="s">
        <v>178</v>
      </c>
      <c r="C82" s="670"/>
      <c r="D82" s="670"/>
      <c r="E82" s="670"/>
      <c r="F82" s="670"/>
      <c r="G82" s="670"/>
      <c r="H82" s="670"/>
      <c r="I82" s="670"/>
      <c r="J82" s="670"/>
      <c r="K82" s="670"/>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row>
    <row r="83" spans="1:103" ht="25.5" customHeight="1">
      <c r="A83" s="21" t="s">
        <v>481</v>
      </c>
      <c r="B83" s="670" t="s">
        <v>184</v>
      </c>
      <c r="C83" s="670"/>
      <c r="D83" s="670"/>
      <c r="E83" s="670"/>
      <c r="F83" s="670"/>
      <c r="G83" s="670"/>
      <c r="H83" s="670"/>
      <c r="I83" s="670"/>
      <c r="J83" s="670"/>
      <c r="K83" s="670"/>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row>
    <row r="84" spans="1:103" ht="26.25" customHeight="1">
      <c r="A84" s="21" t="s">
        <v>482</v>
      </c>
      <c r="B84" s="670" t="s">
        <v>179</v>
      </c>
      <c r="C84" s="670"/>
      <c r="D84" s="670"/>
      <c r="E84" s="670"/>
      <c r="F84" s="670"/>
      <c r="G84" s="670"/>
      <c r="H84" s="670"/>
      <c r="I84" s="670"/>
      <c r="J84" s="670"/>
      <c r="K84" s="670"/>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row>
    <row r="85" spans="1:103">
      <c r="A85" s="21" t="s">
        <v>483</v>
      </c>
      <c r="B85" s="663" t="s">
        <v>563</v>
      </c>
      <c r="C85" s="663"/>
      <c r="D85" s="663"/>
      <c r="E85" s="663"/>
      <c r="F85" s="663"/>
      <c r="G85" s="663"/>
      <c r="H85" s="663"/>
      <c r="I85" s="663"/>
      <c r="J85" s="663"/>
      <c r="K85" s="663"/>
      <c r="L85" s="663"/>
      <c r="M85" s="663"/>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row>
    <row r="86" spans="1:103">
      <c r="A86" s="21"/>
      <c r="B86" s="1"/>
      <c r="C86" s="1"/>
      <c r="D86" s="1"/>
      <c r="E86" s="1"/>
      <c r="F86" s="1"/>
      <c r="G86" s="1"/>
      <c r="H86" s="1"/>
      <c r="I86" s="1"/>
      <c r="J86" s="1"/>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row>
    <row r="87" spans="1:103">
      <c r="A87" s="21"/>
      <c r="B87" s="1"/>
      <c r="C87" s="1"/>
      <c r="D87" s="1"/>
      <c r="E87" s="1"/>
      <c r="F87" s="1"/>
      <c r="G87" s="1"/>
      <c r="H87" s="1"/>
      <c r="I87" s="1"/>
      <c r="J87" s="1"/>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row>
    <row r="88" spans="1:103">
      <c r="A88" s="21"/>
      <c r="B88" s="1"/>
      <c r="C88" s="1"/>
      <c r="D88" s="1"/>
      <c r="E88" s="1"/>
      <c r="F88" s="1"/>
      <c r="G88" s="1"/>
      <c r="H88" s="1"/>
      <c r="I88" s="1"/>
      <c r="J88" s="1"/>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row>
    <row r="89" spans="1:103">
      <c r="A89" s="121"/>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row>
    <row r="90" spans="1:103">
      <c r="A90" s="121"/>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row>
    <row r="91" spans="1:103">
      <c r="A91" s="121"/>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row>
    <row r="92" spans="1:103">
      <c r="A92" s="121"/>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row>
    <row r="93" spans="1:103">
      <c r="A93" s="121"/>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row>
    <row r="94" spans="1:103">
      <c r="A94" s="121"/>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row>
    <row r="95" spans="1:103">
      <c r="A95" s="121"/>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row>
    <row r="96" spans="1:103">
      <c r="A96" s="121"/>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row>
    <row r="97" spans="1:103">
      <c r="A97" s="121"/>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row>
    <row r="98" spans="1:103">
      <c r="A98" s="121"/>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row>
    <row r="99" spans="1:103">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row>
    <row r="100" spans="1:103">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row>
    <row r="101" spans="1:103">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row>
    <row r="102" spans="1:103">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row>
    <row r="103" spans="1:103">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row>
    <row r="104" spans="1:103">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row>
    <row r="105" spans="1:103">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row>
    <row r="106" spans="1:103">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row>
    <row r="107" spans="1:103">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row>
  </sheetData>
  <mergeCells count="19">
    <mergeCell ref="B85:M85"/>
    <mergeCell ref="A26:K26"/>
    <mergeCell ref="B79:K79"/>
    <mergeCell ref="B80:K80"/>
    <mergeCell ref="B81:K81"/>
    <mergeCell ref="A47:K47"/>
    <mergeCell ref="A48:K48"/>
    <mergeCell ref="A49:K49"/>
    <mergeCell ref="B77:K77"/>
    <mergeCell ref="B78:K78"/>
    <mergeCell ref="B84:K84"/>
    <mergeCell ref="B83:K83"/>
    <mergeCell ref="B82:K82"/>
    <mergeCell ref="A3:K3"/>
    <mergeCell ref="A4:K4"/>
    <mergeCell ref="A5:K5"/>
    <mergeCell ref="H7:I7"/>
    <mergeCell ref="J7:K7"/>
    <mergeCell ref="D7:E7"/>
  </mergeCells>
  <phoneticPr fontId="0" type="noConversion"/>
  <pageMargins left="0.5" right="0.5" top="0.75" bottom="0.75" header="0.3" footer="0.3"/>
  <pageSetup scale="63" orientation="landscape" horizontalDpi="1200" verticalDpi="1200" r:id="rId1"/>
  <rowBreaks count="1" manualBreakCount="1">
    <brk id="44" max="10" man="1"/>
  </rowBreaks>
  <colBreaks count="1" manualBreakCount="1">
    <brk id="11" max="8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Normal="100" zoomScaleSheetLayoutView="100" workbookViewId="0"/>
  </sheetViews>
  <sheetFormatPr defaultRowHeight="12"/>
  <cols>
    <col min="1" max="1" width="6.83203125" style="120" customWidth="1"/>
    <col min="2" max="2" width="29.1640625" style="120" customWidth="1"/>
    <col min="3" max="3" width="16" style="120" customWidth="1"/>
    <col min="4" max="4" width="15.83203125" style="120" customWidth="1"/>
    <col min="5" max="5" width="13.83203125" style="120" customWidth="1"/>
    <col min="6" max="6" width="16.6640625" style="120" bestFit="1" customWidth="1"/>
    <col min="7" max="7" width="15.5" style="120" bestFit="1" customWidth="1"/>
    <col min="8" max="9" width="7.5" style="120" customWidth="1"/>
    <col min="10" max="10" width="7.5" style="120" bestFit="1" customWidth="1"/>
    <col min="11" max="16384" width="9.33203125" style="120"/>
  </cols>
  <sheetData>
    <row r="1" spans="1:10">
      <c r="A1" s="123"/>
      <c r="B1" s="123"/>
      <c r="C1" s="318"/>
      <c r="D1" s="318"/>
      <c r="E1" s="318"/>
      <c r="F1" s="318"/>
      <c r="G1" s="318"/>
      <c r="H1" s="318"/>
      <c r="I1" s="682" t="s">
        <v>67</v>
      </c>
      <c r="J1" s="682"/>
    </row>
    <row r="2" spans="1:10">
      <c r="A2" s="123"/>
      <c r="B2" s="123"/>
      <c r="C2" s="318"/>
      <c r="D2" s="318"/>
      <c r="E2" s="318"/>
      <c r="F2" s="318"/>
      <c r="G2" s="318"/>
      <c r="H2" s="318"/>
      <c r="I2" s="38"/>
      <c r="J2" s="122" t="s">
        <v>822</v>
      </c>
    </row>
    <row r="3" spans="1:10">
      <c r="A3" s="655" t="s">
        <v>187</v>
      </c>
      <c r="B3" s="655"/>
      <c r="C3" s="655"/>
      <c r="D3" s="655"/>
      <c r="E3" s="655"/>
      <c r="F3" s="655"/>
      <c r="G3" s="655"/>
      <c r="H3" s="655"/>
      <c r="I3" s="655"/>
      <c r="J3" s="655"/>
    </row>
    <row r="4" spans="1:10">
      <c r="A4" s="655" t="s">
        <v>188</v>
      </c>
      <c r="B4" s="655"/>
      <c r="C4" s="655"/>
      <c r="D4" s="655"/>
      <c r="E4" s="655"/>
      <c r="F4" s="655"/>
      <c r="G4" s="655"/>
      <c r="H4" s="655"/>
      <c r="I4" s="655"/>
      <c r="J4" s="655"/>
    </row>
    <row r="5" spans="1:10">
      <c r="A5" s="656" t="s">
        <v>738</v>
      </c>
      <c r="B5" s="657"/>
      <c r="C5" s="657"/>
      <c r="D5" s="657"/>
      <c r="E5" s="657"/>
      <c r="F5" s="657"/>
      <c r="G5" s="657"/>
      <c r="H5" s="657"/>
      <c r="I5" s="657"/>
      <c r="J5" s="657"/>
    </row>
    <row r="6" spans="1:10">
      <c r="A6" s="318"/>
      <c r="B6" s="318"/>
      <c r="C6" s="318"/>
      <c r="D6" s="318"/>
      <c r="E6" s="318"/>
      <c r="F6" s="318"/>
      <c r="G6" s="318"/>
      <c r="H6" s="318"/>
      <c r="I6" s="318"/>
      <c r="J6" s="318"/>
    </row>
    <row r="7" spans="1:10">
      <c r="A7" s="318"/>
      <c r="B7" s="318" t="s">
        <v>189</v>
      </c>
      <c r="C7" s="318"/>
      <c r="D7" s="318"/>
      <c r="E7" s="318"/>
      <c r="F7" s="318"/>
      <c r="G7" s="318"/>
      <c r="H7" s="318"/>
      <c r="I7" s="318"/>
      <c r="J7" s="318"/>
    </row>
    <row r="8" spans="1:10">
      <c r="A8" s="316"/>
      <c r="B8" s="318"/>
      <c r="C8" s="318"/>
      <c r="D8" s="318"/>
      <c r="E8" s="318"/>
      <c r="F8" s="316" t="s">
        <v>418</v>
      </c>
      <c r="G8" s="318"/>
      <c r="H8" s="318"/>
      <c r="I8" s="318"/>
      <c r="J8" s="318"/>
    </row>
    <row r="9" spans="1:10">
      <c r="A9" s="316">
        <v>1</v>
      </c>
      <c r="B9" s="18" t="s">
        <v>559</v>
      </c>
      <c r="C9" s="18"/>
      <c r="D9" s="318"/>
      <c r="E9" s="318"/>
      <c r="F9" s="346">
        <f>1614495+231049+21285</f>
        <v>1866829</v>
      </c>
      <c r="G9" s="318"/>
      <c r="H9" s="318"/>
      <c r="I9" s="318"/>
      <c r="J9" s="318"/>
    </row>
    <row r="10" spans="1:10">
      <c r="A10" s="316"/>
      <c r="B10" s="318"/>
      <c r="C10" s="318"/>
      <c r="D10" s="318"/>
      <c r="E10" s="318"/>
      <c r="F10" s="318"/>
      <c r="G10" s="318"/>
      <c r="H10" s="318"/>
      <c r="I10" s="318"/>
      <c r="J10" s="318"/>
    </row>
    <row r="11" spans="1:10">
      <c r="A11" s="316">
        <v>2</v>
      </c>
      <c r="B11" s="318" t="s">
        <v>190</v>
      </c>
      <c r="C11" s="318"/>
      <c r="D11" s="318"/>
      <c r="E11" s="318"/>
      <c r="F11" s="185">
        <v>0</v>
      </c>
      <c r="G11" s="318"/>
      <c r="H11" s="318"/>
      <c r="I11" s="318"/>
      <c r="J11" s="318"/>
    </row>
    <row r="12" spans="1:10">
      <c r="A12" s="316"/>
      <c r="B12" s="318"/>
      <c r="C12" s="318"/>
      <c r="D12" s="318"/>
      <c r="E12" s="318"/>
      <c r="F12" s="318"/>
      <c r="G12" s="318"/>
      <c r="H12" s="318"/>
      <c r="I12" s="318"/>
      <c r="J12" s="318"/>
    </row>
    <row r="13" spans="1:10">
      <c r="A13" s="316">
        <v>3</v>
      </c>
      <c r="B13" s="318" t="s">
        <v>268</v>
      </c>
      <c r="C13" s="318"/>
      <c r="D13" s="318"/>
      <c r="E13" s="318"/>
      <c r="F13" s="345">
        <f>E41</f>
        <v>77473728.191538468</v>
      </c>
      <c r="G13" s="318"/>
      <c r="H13" s="318"/>
      <c r="I13" s="318"/>
      <c r="J13" s="318"/>
    </row>
    <row r="14" spans="1:10">
      <c r="A14" s="316">
        <v>4</v>
      </c>
      <c r="B14" s="318" t="s">
        <v>544</v>
      </c>
      <c r="C14" s="318"/>
      <c r="D14" s="318"/>
      <c r="E14" s="318"/>
      <c r="F14" s="345">
        <f>-F22</f>
        <v>0</v>
      </c>
      <c r="G14" s="318"/>
      <c r="H14" s="318"/>
      <c r="I14" s="318"/>
      <c r="J14" s="318"/>
    </row>
    <row r="15" spans="1:10">
      <c r="A15" s="316">
        <v>5</v>
      </c>
      <c r="B15" s="318" t="s">
        <v>266</v>
      </c>
      <c r="C15" s="318"/>
      <c r="D15" s="318"/>
      <c r="E15" s="318"/>
      <c r="F15" s="345">
        <f>-F41</f>
        <v>0</v>
      </c>
      <c r="G15" s="318"/>
      <c r="H15" s="318"/>
      <c r="I15" s="318"/>
      <c r="J15" s="318"/>
    </row>
    <row r="16" spans="1:10">
      <c r="A16" s="316">
        <v>6</v>
      </c>
      <c r="B16" s="318" t="s">
        <v>267</v>
      </c>
      <c r="C16" s="318"/>
      <c r="D16" s="318"/>
      <c r="E16" s="318"/>
      <c r="F16" s="347">
        <f>-G41</f>
        <v>0</v>
      </c>
      <c r="G16" s="318"/>
      <c r="H16" s="318"/>
      <c r="I16" s="318"/>
      <c r="J16" s="318"/>
    </row>
    <row r="17" spans="1:10">
      <c r="A17" s="316">
        <v>7</v>
      </c>
      <c r="B17" s="318" t="s">
        <v>56</v>
      </c>
      <c r="C17" s="318" t="s">
        <v>191</v>
      </c>
      <c r="D17" s="318"/>
      <c r="E17" s="318"/>
      <c r="F17" s="344">
        <f>SUM(F13:F16)</f>
        <v>77473728.191538468</v>
      </c>
      <c r="G17" s="318"/>
      <c r="H17" s="318"/>
      <c r="I17" s="318"/>
      <c r="J17" s="318"/>
    </row>
    <row r="18" spans="1:10">
      <c r="A18" s="316"/>
      <c r="B18" s="318"/>
      <c r="C18" s="318"/>
      <c r="D18" s="318"/>
      <c r="E18" s="318"/>
      <c r="F18" s="348"/>
      <c r="G18" s="318"/>
      <c r="H18" s="318"/>
      <c r="I18" s="318"/>
      <c r="J18" s="318"/>
    </row>
    <row r="19" spans="1:10">
      <c r="A19" s="316"/>
      <c r="B19" s="318"/>
      <c r="C19" s="318"/>
      <c r="D19" s="318"/>
      <c r="E19" s="318"/>
      <c r="F19" s="318"/>
      <c r="G19" s="318"/>
      <c r="H19" s="318"/>
      <c r="I19" s="318"/>
      <c r="J19" s="318"/>
    </row>
    <row r="20" spans="1:10" ht="12.75" thickBot="1">
      <c r="A20" s="316"/>
      <c r="B20" s="318"/>
      <c r="C20" s="318"/>
      <c r="D20" s="318"/>
      <c r="E20" s="318"/>
      <c r="F20" s="334" t="s">
        <v>418</v>
      </c>
      <c r="G20" s="334" t="s">
        <v>426</v>
      </c>
      <c r="H20" s="334" t="s">
        <v>429</v>
      </c>
      <c r="I20" s="334" t="s">
        <v>425</v>
      </c>
      <c r="J20" s="316"/>
    </row>
    <row r="21" spans="1:10">
      <c r="A21" s="316">
        <v>8</v>
      </c>
      <c r="B21" s="318" t="s">
        <v>54</v>
      </c>
      <c r="C21" s="318" t="s">
        <v>460</v>
      </c>
      <c r="D21" s="318"/>
      <c r="E21" s="318"/>
      <c r="F21" s="345">
        <f>C41</f>
        <v>64987672.964615382</v>
      </c>
      <c r="G21" s="335">
        <f>1-G23</f>
        <v>0.45617740972083753</v>
      </c>
      <c r="H21" s="336">
        <f>IFERROR(F9/F21,0)</f>
        <v>2.8725893924782548E-2</v>
      </c>
      <c r="I21" s="337">
        <f>G21*H21</f>
        <v>1.3104103882522845E-2</v>
      </c>
      <c r="J21" s="338" t="s">
        <v>205</v>
      </c>
    </row>
    <row r="22" spans="1:10">
      <c r="A22" s="316">
        <v>9</v>
      </c>
      <c r="B22" s="318" t="s">
        <v>55</v>
      </c>
      <c r="C22" s="318" t="s">
        <v>461</v>
      </c>
      <c r="D22" s="318"/>
      <c r="E22" s="318"/>
      <c r="F22" s="345">
        <f>D41</f>
        <v>0</v>
      </c>
      <c r="G22" s="339">
        <v>0</v>
      </c>
      <c r="H22" s="339">
        <v>0</v>
      </c>
      <c r="I22" s="337">
        <f>G22*H22</f>
        <v>0</v>
      </c>
      <c r="J22" s="318"/>
    </row>
    <row r="23" spans="1:10">
      <c r="A23" s="316">
        <v>10</v>
      </c>
      <c r="B23" s="318" t="s">
        <v>56</v>
      </c>
      <c r="C23" s="318" t="s">
        <v>545</v>
      </c>
      <c r="D23" s="318"/>
      <c r="E23" s="318"/>
      <c r="F23" s="345">
        <f>F17</f>
        <v>77473728.191538468</v>
      </c>
      <c r="G23" s="340">
        <f>IF((F23/F24)&gt;0.5475,0.5,(F23/F24))</f>
        <v>0.54382259027916247</v>
      </c>
      <c r="H23" s="340">
        <v>9.8500000000000004E-2</v>
      </c>
      <c r="I23" s="341">
        <f>G23*H23</f>
        <v>5.3566525142497504E-2</v>
      </c>
      <c r="J23" s="318"/>
    </row>
    <row r="24" spans="1:10">
      <c r="A24" s="316">
        <v>11</v>
      </c>
      <c r="B24" s="318" t="s">
        <v>386</v>
      </c>
      <c r="C24" s="318" t="s">
        <v>192</v>
      </c>
      <c r="D24" s="318"/>
      <c r="E24" s="318"/>
      <c r="F24" s="344">
        <f>SUM(F21:F23)</f>
        <v>142461401.15615386</v>
      </c>
      <c r="G24" s="318"/>
      <c r="H24" s="318"/>
      <c r="I24" s="337">
        <f>SUM(I21:I23)</f>
        <v>6.6670629025020356E-2</v>
      </c>
      <c r="J24" s="338" t="s">
        <v>206</v>
      </c>
    </row>
    <row r="25" spans="1:10">
      <c r="A25" s="316"/>
      <c r="B25" s="318"/>
      <c r="C25" s="318"/>
      <c r="D25" s="318"/>
      <c r="E25" s="318"/>
      <c r="F25" s="318"/>
      <c r="G25" s="318"/>
      <c r="H25" s="318"/>
      <c r="I25" s="318"/>
      <c r="J25" s="318"/>
    </row>
    <row r="26" spans="1:10">
      <c r="A26" s="316"/>
      <c r="B26" s="318"/>
      <c r="C26" s="316" t="s">
        <v>123</v>
      </c>
      <c r="D26" s="316" t="s">
        <v>124</v>
      </c>
      <c r="E26" s="316" t="s">
        <v>193</v>
      </c>
      <c r="F26" s="316" t="s">
        <v>194</v>
      </c>
      <c r="G26" s="316" t="s">
        <v>195</v>
      </c>
      <c r="H26" s="318"/>
      <c r="I26" s="318"/>
      <c r="J26" s="318"/>
    </row>
    <row r="27" spans="1:10" ht="36">
      <c r="A27" s="318"/>
      <c r="B27" s="183" t="s">
        <v>196</v>
      </c>
      <c r="C27" s="183" t="s">
        <v>197</v>
      </c>
      <c r="D27" s="183" t="s">
        <v>198</v>
      </c>
      <c r="E27" s="183" t="s">
        <v>207</v>
      </c>
      <c r="F27" s="342" t="s">
        <v>199</v>
      </c>
      <c r="G27" s="183" t="s">
        <v>200</v>
      </c>
      <c r="H27" s="318"/>
      <c r="I27" s="318"/>
      <c r="J27" s="318"/>
    </row>
    <row r="28" spans="1:10">
      <c r="A28" s="123">
        <v>12</v>
      </c>
      <c r="B28" s="318" t="s">
        <v>201</v>
      </c>
      <c r="C28" s="330">
        <v>52790000.030000001</v>
      </c>
      <c r="D28" s="185">
        <v>0</v>
      </c>
      <c r="E28" s="330">
        <v>52790000.030000001</v>
      </c>
      <c r="F28" s="185">
        <v>0</v>
      </c>
      <c r="G28" s="185">
        <v>0</v>
      </c>
      <c r="H28" s="318"/>
      <c r="I28" s="318"/>
      <c r="J28" s="318"/>
    </row>
    <row r="29" spans="1:10">
      <c r="A29" s="123">
        <v>13</v>
      </c>
      <c r="B29" s="318" t="s">
        <v>140</v>
      </c>
      <c r="C29" s="330">
        <v>54555705.839999996</v>
      </c>
      <c r="D29" s="185">
        <v>0</v>
      </c>
      <c r="E29" s="330">
        <v>54555705.839999996</v>
      </c>
      <c r="F29" s="185">
        <v>0</v>
      </c>
      <c r="G29" s="185">
        <v>0</v>
      </c>
      <c r="H29" s="318"/>
      <c r="I29" s="318"/>
      <c r="J29" s="318"/>
    </row>
    <row r="30" spans="1:10">
      <c r="A30" s="123">
        <v>14</v>
      </c>
      <c r="B30" s="318" t="s">
        <v>141</v>
      </c>
      <c r="C30" s="330">
        <v>54859740.034999996</v>
      </c>
      <c r="D30" s="185">
        <v>0</v>
      </c>
      <c r="E30" s="330">
        <v>54859740.034999996</v>
      </c>
      <c r="F30" s="185">
        <v>0</v>
      </c>
      <c r="G30" s="185">
        <v>0</v>
      </c>
      <c r="H30" s="318"/>
      <c r="I30" s="318"/>
      <c r="J30" s="318"/>
    </row>
    <row r="31" spans="1:10">
      <c r="A31" s="123">
        <v>15</v>
      </c>
      <c r="B31" s="318" t="s">
        <v>142</v>
      </c>
      <c r="C31" s="330">
        <v>57159198.509999998</v>
      </c>
      <c r="D31" s="185">
        <v>0</v>
      </c>
      <c r="E31" s="330">
        <v>57159198.509999998</v>
      </c>
      <c r="F31" s="185">
        <v>0</v>
      </c>
      <c r="G31" s="185">
        <v>0</v>
      </c>
      <c r="H31" s="318"/>
      <c r="I31" s="318"/>
      <c r="J31" s="318"/>
    </row>
    <row r="32" spans="1:10">
      <c r="A32" s="123">
        <v>16</v>
      </c>
      <c r="B32" s="318" t="s">
        <v>143</v>
      </c>
      <c r="C32" s="330">
        <v>64392235.859999999</v>
      </c>
      <c r="D32" s="185">
        <v>0</v>
      </c>
      <c r="E32" s="330">
        <v>64392235.859999999</v>
      </c>
      <c r="F32" s="185">
        <v>0</v>
      </c>
      <c r="G32" s="185">
        <v>0</v>
      </c>
      <c r="H32" s="318"/>
      <c r="I32" s="318"/>
      <c r="J32" s="318"/>
    </row>
    <row r="33" spans="1:12">
      <c r="A33" s="123">
        <v>17</v>
      </c>
      <c r="B33" s="318" t="s">
        <v>144</v>
      </c>
      <c r="C33" s="330">
        <v>81482868.265000015</v>
      </c>
      <c r="D33" s="185">
        <v>0</v>
      </c>
      <c r="E33" s="330">
        <v>81482868.265000015</v>
      </c>
      <c r="F33" s="185">
        <v>0</v>
      </c>
      <c r="G33" s="185">
        <v>0</v>
      </c>
      <c r="H33" s="318"/>
      <c r="I33" s="318"/>
      <c r="J33" s="318"/>
    </row>
    <row r="34" spans="1:12">
      <c r="A34" s="123">
        <v>18</v>
      </c>
      <c r="B34" s="318" t="s">
        <v>145</v>
      </c>
      <c r="C34" s="330">
        <v>68000000</v>
      </c>
      <c r="D34" s="185">
        <v>0</v>
      </c>
      <c r="E34" s="330">
        <v>90420370.250000015</v>
      </c>
      <c r="F34" s="185">
        <v>0</v>
      </c>
      <c r="G34" s="185">
        <v>0</v>
      </c>
      <c r="H34" s="318"/>
      <c r="I34" s="318"/>
      <c r="J34" s="318"/>
    </row>
    <row r="35" spans="1:12">
      <c r="A35" s="123">
        <v>19</v>
      </c>
      <c r="B35" s="318" t="s">
        <v>146</v>
      </c>
      <c r="C35" s="330">
        <v>68000000</v>
      </c>
      <c r="D35" s="185">
        <v>0</v>
      </c>
      <c r="E35" s="330">
        <v>91370994.190000013</v>
      </c>
      <c r="F35" s="185">
        <v>0</v>
      </c>
      <c r="G35" s="185">
        <v>0</v>
      </c>
      <c r="H35" s="318"/>
      <c r="I35" s="318"/>
      <c r="J35" s="318"/>
    </row>
    <row r="36" spans="1:12">
      <c r="A36" s="123">
        <v>20</v>
      </c>
      <c r="B36" s="318" t="s">
        <v>147</v>
      </c>
      <c r="C36" s="330">
        <v>68000000</v>
      </c>
      <c r="D36" s="185">
        <v>0</v>
      </c>
      <c r="E36" s="330">
        <v>92444444.660000011</v>
      </c>
      <c r="F36" s="185">
        <v>0</v>
      </c>
      <c r="G36" s="185">
        <v>0</v>
      </c>
      <c r="H36" s="318"/>
      <c r="I36" s="318"/>
      <c r="J36" s="318"/>
    </row>
    <row r="37" spans="1:12">
      <c r="A37" s="123">
        <v>21</v>
      </c>
      <c r="B37" s="318" t="s">
        <v>148</v>
      </c>
      <c r="C37" s="330">
        <v>68000000</v>
      </c>
      <c r="D37" s="185">
        <v>0</v>
      </c>
      <c r="E37" s="330">
        <v>92831243.030000016</v>
      </c>
      <c r="F37" s="185">
        <v>0</v>
      </c>
      <c r="G37" s="185">
        <v>0</v>
      </c>
      <c r="H37" s="318"/>
      <c r="I37" s="318"/>
      <c r="J37" s="318"/>
    </row>
    <row r="38" spans="1:12">
      <c r="A38" s="123">
        <v>22</v>
      </c>
      <c r="B38" s="318" t="s">
        <v>149</v>
      </c>
      <c r="C38" s="330">
        <v>68000000</v>
      </c>
      <c r="D38" s="185">
        <v>0</v>
      </c>
      <c r="E38" s="330">
        <v>93945784.000000015</v>
      </c>
      <c r="F38" s="185">
        <v>0</v>
      </c>
      <c r="G38" s="185">
        <v>0</v>
      </c>
      <c r="H38" s="318"/>
      <c r="I38" s="318"/>
      <c r="J38" s="318"/>
    </row>
    <row r="39" spans="1:12">
      <c r="A39" s="123">
        <v>23</v>
      </c>
      <c r="B39" s="318" t="s">
        <v>150</v>
      </c>
      <c r="C39" s="330">
        <v>68000000</v>
      </c>
      <c r="D39" s="185">
        <v>0</v>
      </c>
      <c r="E39" s="330">
        <v>94859696.820000008</v>
      </c>
      <c r="F39" s="185">
        <v>0</v>
      </c>
      <c r="G39" s="185">
        <v>0</v>
      </c>
      <c r="H39" s="318"/>
      <c r="I39" s="318"/>
      <c r="J39" s="318"/>
    </row>
    <row r="40" spans="1:12">
      <c r="A40" s="123">
        <v>24</v>
      </c>
      <c r="B40" s="18" t="s">
        <v>151</v>
      </c>
      <c r="C40" s="330">
        <v>71600000</v>
      </c>
      <c r="D40" s="185">
        <v>0</v>
      </c>
      <c r="E40" s="330">
        <v>86046185</v>
      </c>
      <c r="F40" s="185">
        <v>0</v>
      </c>
      <c r="G40" s="185">
        <v>0</v>
      </c>
      <c r="H40" s="318"/>
      <c r="I40" s="318"/>
      <c r="J40" s="318"/>
    </row>
    <row r="41" spans="1:12">
      <c r="A41" s="123">
        <v>25</v>
      </c>
      <c r="B41" s="317" t="s">
        <v>265</v>
      </c>
      <c r="C41" s="344">
        <f>AVERAGE(C28:C40)</f>
        <v>64987672.964615382</v>
      </c>
      <c r="D41" s="201">
        <f>AVERAGE(D28:D40)</f>
        <v>0</v>
      </c>
      <c r="E41" s="344">
        <f>AVERAGE(E28:E40)</f>
        <v>77473728.191538468</v>
      </c>
      <c r="F41" s="201">
        <f>AVERAGE(F28:F40)</f>
        <v>0</v>
      </c>
      <c r="G41" s="201">
        <f>AVERAGE(G28:G40)</f>
        <v>0</v>
      </c>
      <c r="H41" s="318"/>
      <c r="I41" s="318"/>
      <c r="J41" s="318"/>
    </row>
    <row r="42" spans="1:12">
      <c r="A42" s="316"/>
      <c r="B42" s="318"/>
      <c r="C42" s="318"/>
      <c r="D42" s="318"/>
      <c r="E42" s="318"/>
      <c r="F42" s="318"/>
      <c r="G42" s="318"/>
      <c r="H42" s="318"/>
      <c r="I42" s="318"/>
      <c r="J42" s="318"/>
    </row>
    <row r="43" spans="1:12" ht="9.9499999999999993" customHeight="1">
      <c r="A43" s="84" t="s">
        <v>21</v>
      </c>
      <c r="B43" s="318"/>
      <c r="C43" s="318"/>
      <c r="D43" s="318"/>
      <c r="E43" s="318"/>
      <c r="F43" s="318"/>
      <c r="G43" s="318"/>
      <c r="H43" s="318"/>
      <c r="I43" s="318"/>
      <c r="J43" s="318"/>
    </row>
    <row r="44" spans="1:12" ht="27.75" customHeight="1">
      <c r="A44" s="316" t="s">
        <v>419</v>
      </c>
      <c r="B44" s="671" t="s">
        <v>202</v>
      </c>
      <c r="C44" s="671"/>
      <c r="D44" s="671"/>
      <c r="E44" s="671"/>
      <c r="F44" s="671"/>
      <c r="G44" s="671"/>
      <c r="H44" s="671"/>
      <c r="I44" s="671"/>
      <c r="J44" s="671"/>
      <c r="K44" s="318"/>
    </row>
    <row r="45" spans="1:12">
      <c r="A45" s="316" t="s">
        <v>431</v>
      </c>
      <c r="B45" s="318" t="s">
        <v>203</v>
      </c>
      <c r="C45" s="318"/>
      <c r="D45" s="318"/>
      <c r="E45" s="318"/>
      <c r="G45" s="318"/>
      <c r="H45" s="318"/>
      <c r="I45" s="318"/>
      <c r="J45" s="318"/>
      <c r="K45" s="318"/>
    </row>
    <row r="46" spans="1:12">
      <c r="A46" s="316" t="s">
        <v>434</v>
      </c>
      <c r="B46" s="318" t="s">
        <v>204</v>
      </c>
      <c r="C46" s="318"/>
      <c r="D46" s="318"/>
      <c r="E46" s="318"/>
      <c r="F46" s="318"/>
      <c r="G46" s="318"/>
      <c r="H46" s="318"/>
      <c r="I46" s="318"/>
      <c r="J46" s="318"/>
      <c r="K46" s="318"/>
    </row>
    <row r="47" spans="1:12">
      <c r="A47" s="316" t="s">
        <v>435</v>
      </c>
      <c r="B47" s="683" t="s">
        <v>558</v>
      </c>
      <c r="C47" s="683"/>
      <c r="D47" s="683"/>
      <c r="E47" s="683"/>
      <c r="F47" s="683"/>
      <c r="G47" s="683"/>
      <c r="H47" s="683"/>
      <c r="I47" s="683"/>
      <c r="J47" s="683"/>
      <c r="K47" s="318"/>
      <c r="L47" s="318"/>
    </row>
    <row r="48" spans="1:12" ht="9.75" customHeight="1">
      <c r="A48" s="316"/>
      <c r="B48" s="318"/>
      <c r="C48" s="318"/>
      <c r="D48" s="318"/>
      <c r="E48" s="318"/>
      <c r="F48" s="318"/>
      <c r="G48" s="318"/>
      <c r="H48" s="318"/>
      <c r="I48" s="318"/>
      <c r="J48" s="318"/>
      <c r="K48" s="318"/>
      <c r="L48" s="318"/>
    </row>
    <row r="49" spans="1:1" ht="9.75" customHeight="1">
      <c r="A49" s="121"/>
    </row>
    <row r="50" spans="1:1" ht="9.75" customHeight="1">
      <c r="A50" s="121"/>
    </row>
    <row r="51" spans="1:1" ht="9.75" customHeight="1"/>
  </sheetData>
  <mergeCells count="6">
    <mergeCell ref="I1:J1"/>
    <mergeCell ref="B44:J44"/>
    <mergeCell ref="B47:J47"/>
    <mergeCell ref="A3:J3"/>
    <mergeCell ref="A4:J4"/>
    <mergeCell ref="A5:J5"/>
  </mergeCells>
  <phoneticPr fontId="0" type="noConversion"/>
  <printOptions horizontalCentered="1"/>
  <pageMargins left="0.5" right="0.5" top="0.75" bottom="0.75" header="0.3" footer="0.3"/>
  <pageSetup scale="7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zoomScaleNormal="100" zoomScaleSheetLayoutView="100" workbookViewId="0"/>
  </sheetViews>
  <sheetFormatPr defaultRowHeight="12"/>
  <cols>
    <col min="1" max="1" width="6.83203125" style="120" customWidth="1"/>
    <col min="2" max="2" width="42.5" style="120" customWidth="1"/>
    <col min="3" max="3" width="9.33203125" style="120"/>
    <col min="4" max="4" width="19" style="120" customWidth="1"/>
    <col min="5" max="5" width="17" style="120" customWidth="1"/>
    <col min="6" max="6" width="14.5" style="120" customWidth="1"/>
    <col min="7" max="7" width="14.33203125" style="120" customWidth="1"/>
    <col min="8" max="9" width="15.83203125" style="120" customWidth="1"/>
    <col min="10" max="16384" width="9.33203125" style="120"/>
  </cols>
  <sheetData>
    <row r="1" spans="1:11">
      <c r="B1" s="123"/>
      <c r="C1" s="123"/>
      <c r="D1" s="326"/>
      <c r="E1" s="326"/>
      <c r="F1" s="326"/>
      <c r="G1" s="326"/>
      <c r="H1" s="6"/>
      <c r="I1" s="333" t="s">
        <v>67</v>
      </c>
      <c r="K1" s="121"/>
    </row>
    <row r="2" spans="1:11">
      <c r="B2" s="123"/>
      <c r="C2" s="123"/>
      <c r="D2" s="326"/>
      <c r="E2" s="326"/>
      <c r="F2" s="326"/>
      <c r="G2" s="326"/>
      <c r="H2" s="6"/>
      <c r="I2" s="122" t="s">
        <v>822</v>
      </c>
      <c r="K2" s="121"/>
    </row>
    <row r="3" spans="1:11">
      <c r="B3" s="655" t="s">
        <v>208</v>
      </c>
      <c r="C3" s="655"/>
      <c r="D3" s="655"/>
      <c r="E3" s="655"/>
      <c r="F3" s="655"/>
      <c r="G3" s="655"/>
      <c r="H3" s="655"/>
      <c r="I3" s="655"/>
    </row>
    <row r="4" spans="1:11">
      <c r="B4" s="655" t="s">
        <v>209</v>
      </c>
      <c r="C4" s="655"/>
      <c r="D4" s="655"/>
      <c r="E4" s="655"/>
      <c r="F4" s="655"/>
      <c r="G4" s="655"/>
      <c r="H4" s="655"/>
      <c r="I4" s="655"/>
    </row>
    <row r="5" spans="1:11">
      <c r="B5" s="656" t="s">
        <v>738</v>
      </c>
      <c r="C5" s="657"/>
      <c r="D5" s="657"/>
      <c r="E5" s="657"/>
      <c r="F5" s="657"/>
      <c r="G5" s="657"/>
      <c r="H5" s="657"/>
      <c r="I5" s="657"/>
    </row>
    <row r="6" spans="1:11">
      <c r="B6" s="326"/>
      <c r="C6" s="326"/>
      <c r="D6" s="326"/>
      <c r="E6" s="326"/>
      <c r="F6" s="326"/>
      <c r="G6" s="326"/>
      <c r="H6" s="326"/>
    </row>
    <row r="7" spans="1:11">
      <c r="A7" s="320" t="s">
        <v>70</v>
      </c>
      <c r="B7" s="431">
        <v>2020</v>
      </c>
      <c r="C7" s="326"/>
      <c r="D7" s="431">
        <v>2020</v>
      </c>
      <c r="E7" s="326"/>
      <c r="F7" s="326"/>
      <c r="G7" s="326"/>
      <c r="H7" s="326"/>
    </row>
    <row r="8" spans="1:11">
      <c r="B8" s="684" t="s">
        <v>210</v>
      </c>
      <c r="C8" s="326"/>
      <c r="D8" s="686" t="s">
        <v>212</v>
      </c>
      <c r="E8" s="326"/>
      <c r="F8" s="686" t="s">
        <v>214</v>
      </c>
      <c r="G8" s="326"/>
      <c r="H8" s="326"/>
    </row>
    <row r="9" spans="1:11">
      <c r="B9" s="685"/>
      <c r="C9" s="326"/>
      <c r="D9" s="687"/>
      <c r="E9" s="326"/>
      <c r="F9" s="687"/>
      <c r="G9" s="326"/>
      <c r="H9" s="326"/>
    </row>
    <row r="10" spans="1:11">
      <c r="B10" s="685"/>
      <c r="C10" s="326"/>
      <c r="D10" s="432"/>
      <c r="E10" s="326"/>
      <c r="F10" s="432"/>
      <c r="G10" s="326"/>
      <c r="H10" s="326"/>
    </row>
    <row r="11" spans="1:11">
      <c r="A11" s="319">
        <v>1</v>
      </c>
      <c r="B11" s="443">
        <v>13704562.919999998</v>
      </c>
      <c r="C11" s="324" t="s">
        <v>211</v>
      </c>
      <c r="D11" s="444">
        <f>'Attachment H-27A'!K11</f>
        <v>14074982.492501186</v>
      </c>
      <c r="E11" s="324" t="s">
        <v>213</v>
      </c>
      <c r="F11" s="445">
        <f>B11-D11</f>
        <v>-370419.57250118814</v>
      </c>
      <c r="G11" s="326"/>
      <c r="H11" s="326"/>
    </row>
    <row r="12" spans="1:11">
      <c r="A12" s="319"/>
      <c r="B12" s="326"/>
      <c r="C12" s="326"/>
      <c r="D12" s="326"/>
      <c r="E12" s="326"/>
      <c r="F12" s="326"/>
      <c r="G12" s="326"/>
      <c r="H12" s="326"/>
    </row>
    <row r="13" spans="1:11">
      <c r="A13" s="319"/>
      <c r="B13" s="326" t="s">
        <v>463</v>
      </c>
      <c r="C13" s="326"/>
      <c r="D13" s="326"/>
      <c r="E13" s="326"/>
      <c r="F13" s="326"/>
      <c r="G13" s="326"/>
      <c r="H13" s="326"/>
    </row>
    <row r="14" spans="1:11">
      <c r="A14" s="319"/>
      <c r="B14" s="326" t="s">
        <v>462</v>
      </c>
      <c r="C14" s="326"/>
      <c r="D14" s="326"/>
      <c r="E14" s="326"/>
      <c r="F14" s="326"/>
      <c r="G14" s="326"/>
      <c r="H14" s="326"/>
    </row>
    <row r="15" spans="1:11">
      <c r="A15" s="319"/>
      <c r="B15" s="33"/>
      <c r="C15" s="33"/>
      <c r="D15" s="33"/>
      <c r="E15" s="33"/>
      <c r="F15" s="33"/>
      <c r="G15" s="33"/>
      <c r="H15" s="33"/>
    </row>
    <row r="16" spans="1:11" ht="36">
      <c r="A16" s="319"/>
      <c r="B16" s="433" t="s">
        <v>215</v>
      </c>
      <c r="C16" s="180"/>
      <c r="D16" s="180" t="s">
        <v>216</v>
      </c>
      <c r="E16" s="180" t="s">
        <v>217</v>
      </c>
      <c r="F16" s="180" t="s">
        <v>218</v>
      </c>
      <c r="G16" s="180" t="s">
        <v>219</v>
      </c>
      <c r="H16" s="180" t="s">
        <v>229</v>
      </c>
      <c r="I16" s="434" t="s">
        <v>220</v>
      </c>
    </row>
    <row r="17" spans="1:9">
      <c r="A17" s="319">
        <v>2</v>
      </c>
      <c r="B17" s="326"/>
      <c r="C17" s="326"/>
      <c r="D17" s="326"/>
      <c r="E17" s="435">
        <f>'Att 6a - Interet Rate'!F30</f>
        <v>3.2117647058823532E-3</v>
      </c>
      <c r="F17" s="326"/>
      <c r="G17" s="326"/>
      <c r="H17" s="326"/>
    </row>
    <row r="18" spans="1:9">
      <c r="A18" s="319"/>
      <c r="B18" s="326"/>
      <c r="C18" s="326"/>
      <c r="D18" s="326"/>
      <c r="E18" s="326"/>
      <c r="F18" s="326"/>
      <c r="G18" s="326"/>
      <c r="H18" s="326"/>
    </row>
    <row r="19" spans="1:9">
      <c r="A19" s="319"/>
      <c r="B19" s="436" t="s">
        <v>539</v>
      </c>
      <c r="C19" s="326"/>
      <c r="D19" s="326"/>
      <c r="E19" s="326"/>
      <c r="F19" s="326"/>
      <c r="G19" s="326"/>
      <c r="H19" s="326"/>
    </row>
    <row r="20" spans="1:9">
      <c r="A20" s="319"/>
      <c r="B20" s="326"/>
      <c r="C20" s="326"/>
      <c r="D20" s="326"/>
      <c r="E20" s="326"/>
      <c r="F20" s="326"/>
      <c r="G20" s="326"/>
      <c r="H20" s="326"/>
    </row>
    <row r="21" spans="1:9">
      <c r="A21" s="319"/>
      <c r="B21" s="326"/>
      <c r="C21" s="326"/>
      <c r="D21" s="326"/>
      <c r="E21" s="326"/>
      <c r="F21" s="326"/>
      <c r="G21" s="326"/>
      <c r="H21" s="326"/>
    </row>
    <row r="22" spans="1:9">
      <c r="A22" s="319"/>
      <c r="B22" s="437" t="s">
        <v>221</v>
      </c>
      <c r="C22" s="326"/>
      <c r="D22" s="326"/>
      <c r="E22" s="118"/>
      <c r="F22" s="326"/>
      <c r="G22" s="324" t="s">
        <v>222</v>
      </c>
      <c r="H22" s="326"/>
    </row>
    <row r="23" spans="1:9">
      <c r="A23" s="319">
        <v>3</v>
      </c>
      <c r="B23" s="326" t="s">
        <v>140</v>
      </c>
      <c r="C23" s="196">
        <v>2020</v>
      </c>
      <c r="D23" s="374">
        <f>$F$11/12</f>
        <v>-30868.297708432347</v>
      </c>
      <c r="E23" s="438">
        <f>$E$17</f>
        <v>3.2117647058823532E-3</v>
      </c>
      <c r="F23" s="319">
        <v>12</v>
      </c>
      <c r="G23" s="374">
        <f>D23*E23*F23*-1</f>
        <v>1189.7005093273456</v>
      </c>
      <c r="H23" s="161"/>
      <c r="I23" s="374">
        <f>(-G23+D23)*-1</f>
        <v>32057.99821775969</v>
      </c>
    </row>
    <row r="24" spans="1:9">
      <c r="A24" s="319">
        <v>4</v>
      </c>
      <c r="B24" s="326" t="s">
        <v>141</v>
      </c>
      <c r="C24" s="196">
        <v>2020</v>
      </c>
      <c r="D24" s="374">
        <f t="shared" ref="D24:D34" si="0">$F$11/12</f>
        <v>-30868.297708432347</v>
      </c>
      <c r="E24" s="438">
        <f t="shared" ref="E24:E52" si="1">$E$17</f>
        <v>3.2117647058823532E-3</v>
      </c>
      <c r="F24" s="319">
        <v>11</v>
      </c>
      <c r="G24" s="374">
        <f t="shared" ref="G24:G34" si="2">D24*E24*F24*-1</f>
        <v>1090.5588002167333</v>
      </c>
      <c r="H24" s="161"/>
      <c r="I24" s="374">
        <f t="shared" ref="I24:I34" si="3">(-G24+D24)*-1</f>
        <v>31958.856508649078</v>
      </c>
    </row>
    <row r="25" spans="1:9">
      <c r="A25" s="319">
        <v>5</v>
      </c>
      <c r="B25" s="326" t="s">
        <v>142</v>
      </c>
      <c r="C25" s="196">
        <v>2020</v>
      </c>
      <c r="D25" s="374">
        <f t="shared" si="0"/>
        <v>-30868.297708432347</v>
      </c>
      <c r="E25" s="438">
        <f t="shared" si="1"/>
        <v>3.2117647058823532E-3</v>
      </c>
      <c r="F25" s="319">
        <v>10</v>
      </c>
      <c r="G25" s="374">
        <f t="shared" si="2"/>
        <v>991.41709110612123</v>
      </c>
      <c r="H25" s="161"/>
      <c r="I25" s="374">
        <f t="shared" si="3"/>
        <v>31859.714799538469</v>
      </c>
    </row>
    <row r="26" spans="1:9">
      <c r="A26" s="319">
        <v>6</v>
      </c>
      <c r="B26" s="326" t="s">
        <v>143</v>
      </c>
      <c r="C26" s="196">
        <v>2020</v>
      </c>
      <c r="D26" s="374">
        <f t="shared" si="0"/>
        <v>-30868.297708432347</v>
      </c>
      <c r="E26" s="438">
        <f t="shared" si="1"/>
        <v>3.2117647058823532E-3</v>
      </c>
      <c r="F26" s="319">
        <v>9</v>
      </c>
      <c r="G26" s="374">
        <f t="shared" si="2"/>
        <v>892.27538199550918</v>
      </c>
      <c r="H26" s="161"/>
      <c r="I26" s="374">
        <f t="shared" si="3"/>
        <v>31760.573090427857</v>
      </c>
    </row>
    <row r="27" spans="1:9">
      <c r="A27" s="319">
        <v>7</v>
      </c>
      <c r="B27" s="326" t="s">
        <v>144</v>
      </c>
      <c r="C27" s="196">
        <v>2020</v>
      </c>
      <c r="D27" s="374">
        <f t="shared" si="0"/>
        <v>-30868.297708432347</v>
      </c>
      <c r="E27" s="438">
        <f t="shared" si="1"/>
        <v>3.2117647058823532E-3</v>
      </c>
      <c r="F27" s="319">
        <v>8</v>
      </c>
      <c r="G27" s="374">
        <f t="shared" si="2"/>
        <v>793.13367288489701</v>
      </c>
      <c r="H27" s="161"/>
      <c r="I27" s="374">
        <f t="shared" si="3"/>
        <v>31661.431381317245</v>
      </c>
    </row>
    <row r="28" spans="1:9">
      <c r="A28" s="319">
        <v>8</v>
      </c>
      <c r="B28" s="326" t="s">
        <v>145</v>
      </c>
      <c r="C28" s="196">
        <v>2020</v>
      </c>
      <c r="D28" s="374">
        <f t="shared" si="0"/>
        <v>-30868.297708432347</v>
      </c>
      <c r="E28" s="438">
        <f t="shared" si="1"/>
        <v>3.2117647058823532E-3</v>
      </c>
      <c r="F28" s="319">
        <v>7</v>
      </c>
      <c r="G28" s="374">
        <f t="shared" si="2"/>
        <v>693.99196377428484</v>
      </c>
      <c r="H28" s="161"/>
      <c r="I28" s="374">
        <f t="shared" si="3"/>
        <v>31562.289672206633</v>
      </c>
    </row>
    <row r="29" spans="1:9">
      <c r="A29" s="319">
        <v>9</v>
      </c>
      <c r="B29" s="326" t="s">
        <v>146</v>
      </c>
      <c r="C29" s="196">
        <v>2020</v>
      </c>
      <c r="D29" s="374">
        <f t="shared" si="0"/>
        <v>-30868.297708432347</v>
      </c>
      <c r="E29" s="438">
        <f t="shared" si="1"/>
        <v>3.2117647058823532E-3</v>
      </c>
      <c r="F29" s="319">
        <v>6</v>
      </c>
      <c r="G29" s="374">
        <f t="shared" si="2"/>
        <v>594.85025466367279</v>
      </c>
      <c r="H29" s="161"/>
      <c r="I29" s="374">
        <f t="shared" si="3"/>
        <v>31463.14796309602</v>
      </c>
    </row>
    <row r="30" spans="1:9">
      <c r="A30" s="319">
        <v>10</v>
      </c>
      <c r="B30" s="326" t="s">
        <v>147</v>
      </c>
      <c r="C30" s="196">
        <v>2020</v>
      </c>
      <c r="D30" s="374">
        <f t="shared" si="0"/>
        <v>-30868.297708432347</v>
      </c>
      <c r="E30" s="438">
        <f t="shared" si="1"/>
        <v>3.2117647058823532E-3</v>
      </c>
      <c r="F30" s="319">
        <v>5</v>
      </c>
      <c r="G30" s="374">
        <f t="shared" si="2"/>
        <v>495.70854555306062</v>
      </c>
      <c r="H30" s="161"/>
      <c r="I30" s="374">
        <f t="shared" si="3"/>
        <v>31364.006253985408</v>
      </c>
    </row>
    <row r="31" spans="1:9">
      <c r="A31" s="319">
        <v>11</v>
      </c>
      <c r="B31" s="326" t="s">
        <v>148</v>
      </c>
      <c r="C31" s="196">
        <v>2020</v>
      </c>
      <c r="D31" s="374">
        <f t="shared" si="0"/>
        <v>-30868.297708432347</v>
      </c>
      <c r="E31" s="438">
        <f t="shared" si="1"/>
        <v>3.2117647058823532E-3</v>
      </c>
      <c r="F31" s="319">
        <v>4</v>
      </c>
      <c r="G31" s="374">
        <f t="shared" si="2"/>
        <v>396.5668364424485</v>
      </c>
      <c r="H31" s="161"/>
      <c r="I31" s="374">
        <f t="shared" si="3"/>
        <v>31264.864544874796</v>
      </c>
    </row>
    <row r="32" spans="1:9">
      <c r="A32" s="319">
        <v>12</v>
      </c>
      <c r="B32" s="326" t="s">
        <v>149</v>
      </c>
      <c r="C32" s="196">
        <v>2020</v>
      </c>
      <c r="D32" s="374">
        <f t="shared" si="0"/>
        <v>-30868.297708432347</v>
      </c>
      <c r="E32" s="438">
        <f t="shared" si="1"/>
        <v>3.2117647058823532E-3</v>
      </c>
      <c r="F32" s="319">
        <v>3</v>
      </c>
      <c r="G32" s="374">
        <f t="shared" si="2"/>
        <v>297.42512733183639</v>
      </c>
      <c r="H32" s="161"/>
      <c r="I32" s="374">
        <f t="shared" si="3"/>
        <v>31165.722835764183</v>
      </c>
    </row>
    <row r="33" spans="1:9">
      <c r="A33" s="319">
        <v>13</v>
      </c>
      <c r="B33" s="326" t="s">
        <v>150</v>
      </c>
      <c r="C33" s="196">
        <v>2020</v>
      </c>
      <c r="D33" s="374">
        <f t="shared" si="0"/>
        <v>-30868.297708432347</v>
      </c>
      <c r="E33" s="438">
        <f t="shared" si="1"/>
        <v>3.2117647058823532E-3</v>
      </c>
      <c r="F33" s="319">
        <v>2</v>
      </c>
      <c r="G33" s="374">
        <f t="shared" si="2"/>
        <v>198.28341822122425</v>
      </c>
      <c r="H33" s="161"/>
      <c r="I33" s="374">
        <f t="shared" si="3"/>
        <v>31066.581126653571</v>
      </c>
    </row>
    <row r="34" spans="1:9">
      <c r="A34" s="319">
        <v>14</v>
      </c>
      <c r="B34" s="326" t="s">
        <v>151</v>
      </c>
      <c r="C34" s="196">
        <v>2020</v>
      </c>
      <c r="D34" s="374">
        <f t="shared" si="0"/>
        <v>-30868.297708432347</v>
      </c>
      <c r="E34" s="438">
        <f t="shared" si="1"/>
        <v>3.2117647058823532E-3</v>
      </c>
      <c r="F34" s="319">
        <v>1</v>
      </c>
      <c r="G34" s="422">
        <f t="shared" si="2"/>
        <v>99.141709110612126</v>
      </c>
      <c r="H34" s="161"/>
      <c r="I34" s="422">
        <f t="shared" si="3"/>
        <v>30967.439417542959</v>
      </c>
    </row>
    <row r="35" spans="1:9">
      <c r="A35" s="319">
        <v>15</v>
      </c>
      <c r="B35" s="326"/>
      <c r="C35" s="326"/>
      <c r="D35" s="326"/>
      <c r="E35" s="439"/>
      <c r="F35" s="319"/>
      <c r="G35" s="400">
        <f>SUM(G23:G34)</f>
        <v>7733.0533106277453</v>
      </c>
      <c r="H35" s="161"/>
      <c r="I35" s="440">
        <f>SUM(I23:I34)</f>
        <v>378152.6258118159</v>
      </c>
    </row>
    <row r="36" spans="1:9">
      <c r="A36" s="319"/>
      <c r="B36" s="326"/>
      <c r="C36" s="326"/>
      <c r="D36" s="326"/>
      <c r="E36" s="439"/>
      <c r="F36" s="319"/>
      <c r="G36" s="326"/>
      <c r="H36" s="161"/>
      <c r="I36" s="220"/>
    </row>
    <row r="37" spans="1:9">
      <c r="A37" s="319"/>
      <c r="B37" s="326"/>
      <c r="C37" s="326"/>
      <c r="D37" s="326"/>
      <c r="E37" s="439"/>
      <c r="F37" s="319"/>
      <c r="G37" s="324" t="s">
        <v>224</v>
      </c>
      <c r="H37" s="161"/>
      <c r="I37" s="220"/>
    </row>
    <row r="38" spans="1:9">
      <c r="A38" s="319">
        <v>16</v>
      </c>
      <c r="B38" s="326" t="s">
        <v>223</v>
      </c>
      <c r="C38" s="196">
        <v>2021</v>
      </c>
      <c r="D38" s="348">
        <f>I35</f>
        <v>378152.6258118159</v>
      </c>
      <c r="E38" s="438">
        <f>$E$17</f>
        <v>3.2117647058823532E-3</v>
      </c>
      <c r="F38" s="319">
        <v>12</v>
      </c>
      <c r="G38" s="374">
        <f>D38*E38*F38</f>
        <v>14574.447084229516</v>
      </c>
      <c r="H38" s="161"/>
      <c r="I38" s="374">
        <f>G38+D38</f>
        <v>392727.0728960454</v>
      </c>
    </row>
    <row r="39" spans="1:9">
      <c r="A39" s="319"/>
      <c r="B39" s="326"/>
      <c r="C39" s="326"/>
      <c r="D39" s="326"/>
      <c r="E39" s="439"/>
      <c r="F39" s="319"/>
      <c r="G39" s="326"/>
      <c r="H39" s="161"/>
      <c r="I39" s="220"/>
    </row>
    <row r="40" spans="1:9">
      <c r="A40" s="319"/>
      <c r="B40" s="34" t="s">
        <v>225</v>
      </c>
      <c r="C40" s="326"/>
      <c r="D40" s="326"/>
      <c r="E40" s="439"/>
      <c r="F40" s="319"/>
      <c r="G40" s="324" t="s">
        <v>222</v>
      </c>
      <c r="H40" s="161"/>
      <c r="I40" s="220"/>
    </row>
    <row r="41" spans="1:9">
      <c r="A41" s="319">
        <v>17</v>
      </c>
      <c r="B41" s="326" t="s">
        <v>140</v>
      </c>
      <c r="C41" s="196">
        <v>2022</v>
      </c>
      <c r="D41" s="374">
        <f>-I38</f>
        <v>-392727.0728960454</v>
      </c>
      <c r="E41" s="438">
        <f t="shared" si="1"/>
        <v>3.2117647058823532E-3</v>
      </c>
      <c r="F41" s="319"/>
      <c r="G41" s="374">
        <f>D41*E41*-1</f>
        <v>1261.3469517720048</v>
      </c>
      <c r="H41" s="374">
        <f>PMT(E41,12,I38)</f>
        <v>-33414.502143688682</v>
      </c>
      <c r="I41" s="374">
        <f>(D41+D41*E41-H41)*-1</f>
        <v>360573.91770412872</v>
      </c>
    </row>
    <row r="42" spans="1:9">
      <c r="A42" s="319">
        <v>18</v>
      </c>
      <c r="B42" s="326" t="s">
        <v>141</v>
      </c>
      <c r="C42" s="196">
        <v>2022</v>
      </c>
      <c r="D42" s="374">
        <f>-I41</f>
        <v>-360573.91770412872</v>
      </c>
      <c r="E42" s="438">
        <f t="shared" si="1"/>
        <v>3.2117647058823532E-3</v>
      </c>
      <c r="F42" s="319"/>
      <c r="G42" s="374">
        <f t="shared" ref="G42:G52" si="4">D42*E42*-1</f>
        <v>1158.0785827438488</v>
      </c>
      <c r="H42" s="374">
        <f>$H$41</f>
        <v>-33414.502143688682</v>
      </c>
      <c r="I42" s="374">
        <f t="shared" ref="I42:I52" si="5">(D42+D42*E42-H42)*-1</f>
        <v>328317.49414318387</v>
      </c>
    </row>
    <row r="43" spans="1:9">
      <c r="A43" s="319">
        <v>19</v>
      </c>
      <c r="B43" s="326" t="s">
        <v>142</v>
      </c>
      <c r="C43" s="196">
        <v>2022</v>
      </c>
      <c r="D43" s="374">
        <f t="shared" ref="D43:D52" si="6">-I42</f>
        <v>-328317.49414318387</v>
      </c>
      <c r="E43" s="438">
        <f t="shared" si="1"/>
        <v>3.2117647058823532E-3</v>
      </c>
      <c r="F43" s="319"/>
      <c r="G43" s="374">
        <f t="shared" si="4"/>
        <v>1054.4785400128142</v>
      </c>
      <c r="H43" s="374">
        <f t="shared" ref="H43:H52" si="7">$H$41</f>
        <v>-33414.502143688682</v>
      </c>
      <c r="I43" s="374">
        <f t="shared" si="5"/>
        <v>295957.47053950798</v>
      </c>
    </row>
    <row r="44" spans="1:9">
      <c r="A44" s="319">
        <v>20</v>
      </c>
      <c r="B44" s="326" t="s">
        <v>143</v>
      </c>
      <c r="C44" s="196">
        <v>2022</v>
      </c>
      <c r="D44" s="374">
        <f t="shared" si="6"/>
        <v>-295957.47053950798</v>
      </c>
      <c r="E44" s="438">
        <f t="shared" si="1"/>
        <v>3.2117647058823532E-3</v>
      </c>
      <c r="F44" s="319"/>
      <c r="G44" s="374">
        <f t="shared" si="4"/>
        <v>950.54575832100807</v>
      </c>
      <c r="H44" s="374">
        <f t="shared" si="7"/>
        <v>-33414.502143688682</v>
      </c>
      <c r="I44" s="374">
        <f t="shared" si="5"/>
        <v>263493.51415414031</v>
      </c>
    </row>
    <row r="45" spans="1:9">
      <c r="A45" s="319">
        <v>21</v>
      </c>
      <c r="B45" s="326" t="s">
        <v>144</v>
      </c>
      <c r="C45" s="196">
        <v>2022</v>
      </c>
      <c r="D45" s="374">
        <f t="shared" si="6"/>
        <v>-263493.51415414031</v>
      </c>
      <c r="E45" s="438">
        <f t="shared" si="1"/>
        <v>3.2117647058823532E-3</v>
      </c>
      <c r="F45" s="319"/>
      <c r="G45" s="374">
        <f t="shared" si="4"/>
        <v>846.27916898918011</v>
      </c>
      <c r="H45" s="374">
        <f t="shared" si="7"/>
        <v>-33414.502143688682</v>
      </c>
      <c r="I45" s="374">
        <f t="shared" si="5"/>
        <v>230925.2911794408</v>
      </c>
    </row>
    <row r="46" spans="1:9">
      <c r="A46" s="319">
        <v>22</v>
      </c>
      <c r="B46" s="326" t="s">
        <v>145</v>
      </c>
      <c r="C46" s="196">
        <v>2022</v>
      </c>
      <c r="D46" s="374">
        <f t="shared" si="6"/>
        <v>-230925.2911794408</v>
      </c>
      <c r="E46" s="438">
        <f t="shared" si="1"/>
        <v>3.2117647058823532E-3</v>
      </c>
      <c r="F46" s="319"/>
      <c r="G46" s="374">
        <f t="shared" si="4"/>
        <v>741.67769990573345</v>
      </c>
      <c r="H46" s="374">
        <f t="shared" si="7"/>
        <v>-33414.502143688682</v>
      </c>
      <c r="I46" s="374">
        <f t="shared" si="5"/>
        <v>198252.46673565786</v>
      </c>
    </row>
    <row r="47" spans="1:9">
      <c r="A47" s="319">
        <v>23</v>
      </c>
      <c r="B47" s="326" t="s">
        <v>146</v>
      </c>
      <c r="C47" s="196">
        <v>2022</v>
      </c>
      <c r="D47" s="374">
        <f t="shared" si="6"/>
        <v>-198252.46673565786</v>
      </c>
      <c r="E47" s="438">
        <f t="shared" si="1"/>
        <v>3.2117647058823532E-3</v>
      </c>
      <c r="F47" s="319"/>
      <c r="G47" s="374">
        <f t="shared" si="4"/>
        <v>636.74027551570111</v>
      </c>
      <c r="H47" s="374">
        <f t="shared" si="7"/>
        <v>-33414.502143688682</v>
      </c>
      <c r="I47" s="374">
        <f t="shared" si="5"/>
        <v>165474.70486748489</v>
      </c>
    </row>
    <row r="48" spans="1:9">
      <c r="A48" s="319">
        <v>24</v>
      </c>
      <c r="B48" s="326" t="s">
        <v>147</v>
      </c>
      <c r="C48" s="196">
        <v>2022</v>
      </c>
      <c r="D48" s="374">
        <f t="shared" si="6"/>
        <v>-165474.70486748489</v>
      </c>
      <c r="E48" s="438">
        <f t="shared" si="1"/>
        <v>3.2117647058823532E-3</v>
      </c>
      <c r="F48" s="319"/>
      <c r="G48" s="374">
        <f t="shared" si="4"/>
        <v>531.46581680968677</v>
      </c>
      <c r="H48" s="374">
        <f t="shared" si="7"/>
        <v>-33414.502143688682</v>
      </c>
      <c r="I48" s="374">
        <f t="shared" si="5"/>
        <v>132591.6685406059</v>
      </c>
    </row>
    <row r="49" spans="1:9">
      <c r="A49" s="319">
        <v>25</v>
      </c>
      <c r="B49" s="326" t="s">
        <v>148</v>
      </c>
      <c r="C49" s="196">
        <v>2022</v>
      </c>
      <c r="D49" s="374">
        <f t="shared" si="6"/>
        <v>-132591.6685406059</v>
      </c>
      <c r="E49" s="438">
        <f t="shared" si="1"/>
        <v>3.2117647058823532E-3</v>
      </c>
      <c r="F49" s="319"/>
      <c r="G49" s="374">
        <f t="shared" si="4"/>
        <v>425.85324131276957</v>
      </c>
      <c r="H49" s="374">
        <f t="shared" si="7"/>
        <v>-33414.502143688682</v>
      </c>
      <c r="I49" s="374">
        <f t="shared" si="5"/>
        <v>99603.019638230006</v>
      </c>
    </row>
    <row r="50" spans="1:9">
      <c r="A50" s="319">
        <v>26</v>
      </c>
      <c r="B50" s="326" t="s">
        <v>149</v>
      </c>
      <c r="C50" s="196">
        <v>2022</v>
      </c>
      <c r="D50" s="374">
        <f t="shared" si="6"/>
        <v>-99603.019638230006</v>
      </c>
      <c r="E50" s="438">
        <f t="shared" si="1"/>
        <v>3.2117647058823532E-3</v>
      </c>
      <c r="F50" s="319"/>
      <c r="G50" s="374">
        <f t="shared" si="4"/>
        <v>319.90146307337403</v>
      </c>
      <c r="H50" s="374">
        <f t="shared" si="7"/>
        <v>-33414.502143688682</v>
      </c>
      <c r="I50" s="374">
        <f t="shared" si="5"/>
        <v>66508.418957614689</v>
      </c>
    </row>
    <row r="51" spans="1:9">
      <c r="A51" s="319">
        <v>27</v>
      </c>
      <c r="B51" s="326" t="s">
        <v>150</v>
      </c>
      <c r="C51" s="196">
        <v>2022</v>
      </c>
      <c r="D51" s="374">
        <f t="shared" si="6"/>
        <v>-66508.418957614689</v>
      </c>
      <c r="E51" s="438">
        <f t="shared" si="1"/>
        <v>3.2117647058823532E-3</v>
      </c>
      <c r="F51" s="319"/>
      <c r="G51" s="374">
        <f t="shared" si="4"/>
        <v>213.60939265210368</v>
      </c>
      <c r="H51" s="374">
        <f t="shared" si="7"/>
        <v>-33414.502143688682</v>
      </c>
      <c r="I51" s="374">
        <f t="shared" si="5"/>
        <v>33307.526206578106</v>
      </c>
    </row>
    <row r="52" spans="1:9">
      <c r="A52" s="319">
        <v>28</v>
      </c>
      <c r="B52" s="326" t="s">
        <v>151</v>
      </c>
      <c r="C52" s="196">
        <v>2022</v>
      </c>
      <c r="D52" s="374">
        <f t="shared" si="6"/>
        <v>-33307.526206578106</v>
      </c>
      <c r="E52" s="438">
        <f t="shared" si="1"/>
        <v>3.2117647058823532E-3</v>
      </c>
      <c r="F52" s="319"/>
      <c r="G52" s="374">
        <f t="shared" si="4"/>
        <v>106.97593711053911</v>
      </c>
      <c r="H52" s="374">
        <f t="shared" si="7"/>
        <v>-33414.502143688682</v>
      </c>
      <c r="I52" s="422">
        <f t="shared" si="5"/>
        <v>-3.637978807091713E-11</v>
      </c>
    </row>
    <row r="53" spans="1:9">
      <c r="A53" s="319">
        <v>29</v>
      </c>
      <c r="B53" s="326"/>
      <c r="C53" s="326"/>
      <c r="D53" s="326"/>
      <c r="E53" s="118"/>
      <c r="F53" s="326"/>
      <c r="G53" s="441">
        <f>SUM(G41:G52)</f>
        <v>8246.9528282187621</v>
      </c>
      <c r="H53" s="161"/>
      <c r="I53" s="442"/>
    </row>
    <row r="54" spans="1:9">
      <c r="A54" s="319"/>
      <c r="B54" s="326"/>
      <c r="C54" s="326"/>
      <c r="D54" s="326"/>
      <c r="E54" s="326"/>
      <c r="F54" s="326"/>
      <c r="G54" s="326"/>
      <c r="H54" s="161"/>
      <c r="I54" s="161"/>
    </row>
    <row r="55" spans="1:9">
      <c r="A55" s="319">
        <v>30</v>
      </c>
      <c r="B55" s="326" t="s">
        <v>226</v>
      </c>
      <c r="C55" s="326"/>
      <c r="D55" s="161"/>
      <c r="E55" s="326"/>
      <c r="F55" s="326"/>
      <c r="G55" s="161"/>
      <c r="H55" s="374">
        <f>SUM(H41:H52)*-1</f>
        <v>400974.02572426415</v>
      </c>
      <c r="I55" s="161"/>
    </row>
    <row r="56" spans="1:9">
      <c r="A56" s="319">
        <v>31</v>
      </c>
      <c r="B56" s="326" t="s">
        <v>227</v>
      </c>
      <c r="C56" s="326"/>
      <c r="D56" s="161"/>
      <c r="E56" s="326"/>
      <c r="F56" s="326"/>
      <c r="G56" s="161"/>
      <c r="H56" s="374">
        <f>F11</f>
        <v>-370419.57250118814</v>
      </c>
      <c r="I56" s="161"/>
    </row>
    <row r="57" spans="1:9">
      <c r="A57" s="319">
        <v>32</v>
      </c>
      <c r="B57" s="326" t="s">
        <v>228</v>
      </c>
      <c r="C57" s="326"/>
      <c r="D57" s="161"/>
      <c r="E57" s="326"/>
      <c r="F57" s="326"/>
      <c r="G57" s="161"/>
      <c r="H57" s="374">
        <f>H55+H56</f>
        <v>30554.453223076009</v>
      </c>
      <c r="I57" s="161"/>
    </row>
    <row r="58" spans="1:9">
      <c r="A58" s="319"/>
      <c r="B58" s="326"/>
      <c r="C58" s="326"/>
      <c r="D58" s="326"/>
      <c r="E58" s="326"/>
      <c r="F58" s="326"/>
      <c r="G58" s="326"/>
      <c r="H58" s="326"/>
    </row>
    <row r="59" spans="1:9">
      <c r="B59" s="326"/>
      <c r="C59" s="326"/>
      <c r="D59" s="326"/>
      <c r="E59" s="326"/>
      <c r="F59" s="326"/>
      <c r="G59" s="326"/>
      <c r="H59" s="326"/>
    </row>
    <row r="60" spans="1:9">
      <c r="B60" s="326"/>
      <c r="C60" s="326"/>
      <c r="D60" s="326"/>
      <c r="E60" s="326"/>
      <c r="F60" s="326"/>
      <c r="G60" s="326"/>
      <c r="H60" s="326"/>
    </row>
    <row r="61" spans="1:9">
      <c r="B61" s="326"/>
      <c r="C61" s="326"/>
      <c r="D61" s="326"/>
      <c r="E61" s="326"/>
      <c r="F61" s="326"/>
      <c r="G61" s="326"/>
      <c r="H61" s="326"/>
    </row>
    <row r="62" spans="1:9" ht="8.1" customHeight="1"/>
    <row r="63" spans="1:9" ht="6.95" customHeight="1"/>
    <row r="64" spans="1:9" ht="15" customHeight="1"/>
    <row r="65" ht="12" customHeight="1"/>
    <row r="66" ht="9.9499999999999993" customHeight="1"/>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6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100" zoomScaleSheetLayoutView="100" workbookViewId="0">
      <selection activeCell="M16" sqref="M16"/>
    </sheetView>
  </sheetViews>
  <sheetFormatPr defaultColWidth="9.33203125" defaultRowHeight="12"/>
  <cols>
    <col min="1" max="1" width="13.1640625" style="1" customWidth="1"/>
    <col min="2" max="2" width="17.83203125" style="1" customWidth="1"/>
    <col min="3" max="3" width="24.33203125" style="1" customWidth="1"/>
    <col min="4" max="4" width="12.5" style="1" customWidth="1"/>
    <col min="5" max="5" width="12.6640625" style="1" customWidth="1"/>
    <col min="6" max="6" width="18" style="1" customWidth="1"/>
    <col min="7" max="7" width="9.33203125" style="1"/>
    <col min="8" max="8" width="13.33203125" style="1" customWidth="1"/>
    <col min="9" max="9" width="12.33203125" style="1" customWidth="1"/>
    <col min="10" max="16384" width="9.33203125" style="1"/>
  </cols>
  <sheetData>
    <row r="1" spans="1:10">
      <c r="A1" s="123"/>
      <c r="B1" s="123"/>
      <c r="J1" s="38" t="s">
        <v>67</v>
      </c>
    </row>
    <row r="2" spans="1:10">
      <c r="A2" s="123"/>
      <c r="B2" s="123"/>
      <c r="J2" s="122" t="s">
        <v>822</v>
      </c>
    </row>
    <row r="3" spans="1:10">
      <c r="A3" s="655" t="s">
        <v>234</v>
      </c>
      <c r="B3" s="655"/>
      <c r="C3" s="655"/>
      <c r="D3" s="655"/>
      <c r="E3" s="655"/>
      <c r="F3" s="655"/>
      <c r="G3" s="655"/>
      <c r="H3" s="655"/>
      <c r="I3" s="655"/>
      <c r="J3" s="655"/>
    </row>
    <row r="4" spans="1:10">
      <c r="A4" s="655" t="s">
        <v>235</v>
      </c>
      <c r="B4" s="655"/>
      <c r="C4" s="655"/>
      <c r="D4" s="655"/>
      <c r="E4" s="655"/>
      <c r="F4" s="655"/>
      <c r="G4" s="655"/>
      <c r="H4" s="655"/>
      <c r="I4" s="655"/>
      <c r="J4" s="655"/>
    </row>
    <row r="5" spans="1:10">
      <c r="A5" s="656" t="s">
        <v>738</v>
      </c>
      <c r="B5" s="657"/>
      <c r="C5" s="657"/>
      <c r="D5" s="657"/>
      <c r="E5" s="657"/>
      <c r="F5" s="657"/>
      <c r="G5" s="657"/>
      <c r="H5" s="657"/>
      <c r="I5" s="657"/>
      <c r="J5" s="657"/>
    </row>
    <row r="8" spans="1:10">
      <c r="A8" s="1" t="s">
        <v>230</v>
      </c>
    </row>
    <row r="10" spans="1:10">
      <c r="B10" s="1" t="s">
        <v>236</v>
      </c>
    </row>
    <row r="11" spans="1:10">
      <c r="A11" s="21">
        <v>1</v>
      </c>
      <c r="B11" s="281"/>
      <c r="C11" s="81" t="s">
        <v>835</v>
      </c>
      <c r="D11" s="281"/>
      <c r="E11" s="281"/>
      <c r="F11" s="282">
        <v>5.04E-2</v>
      </c>
      <c r="G11" s="627"/>
      <c r="H11" s="281"/>
      <c r="I11" s="281"/>
      <c r="J11" s="281"/>
    </row>
    <row r="12" spans="1:10">
      <c r="A12" s="21">
        <v>2</v>
      </c>
      <c r="B12" s="281"/>
      <c r="C12" s="81" t="s">
        <v>836</v>
      </c>
      <c r="D12" s="281"/>
      <c r="E12" s="281"/>
      <c r="F12" s="282">
        <v>4.6799999999999994E-2</v>
      </c>
      <c r="G12" s="627"/>
      <c r="H12" s="281"/>
      <c r="I12" s="281"/>
      <c r="J12" s="281"/>
    </row>
    <row r="13" spans="1:10">
      <c r="A13" s="21">
        <v>3</v>
      </c>
      <c r="B13" s="281"/>
      <c r="C13" s="81" t="s">
        <v>837</v>
      </c>
      <c r="D13" s="281"/>
      <c r="E13" s="281"/>
      <c r="F13" s="282">
        <v>5.04E-2</v>
      </c>
      <c r="G13" s="627"/>
      <c r="H13" s="281"/>
      <c r="I13" s="281"/>
      <c r="J13" s="281"/>
    </row>
    <row r="14" spans="1:10">
      <c r="A14" s="21">
        <v>4</v>
      </c>
      <c r="B14" s="281"/>
      <c r="C14" s="81" t="s">
        <v>838</v>
      </c>
      <c r="D14" s="281"/>
      <c r="E14" s="281"/>
      <c r="F14" s="282">
        <v>4.6799999999999994E-2</v>
      </c>
      <c r="G14" s="627"/>
      <c r="H14" s="281"/>
      <c r="I14" s="281"/>
      <c r="J14" s="281"/>
    </row>
    <row r="15" spans="1:10">
      <c r="A15" s="21">
        <v>5</v>
      </c>
      <c r="B15" s="281"/>
      <c r="C15" s="81" t="s">
        <v>839</v>
      </c>
      <c r="D15" s="281"/>
      <c r="E15" s="281"/>
      <c r="F15" s="282">
        <v>4.8000000000000001E-2</v>
      </c>
      <c r="G15" s="627"/>
      <c r="H15" s="281"/>
      <c r="I15" s="281"/>
      <c r="J15" s="281"/>
    </row>
    <row r="16" spans="1:10">
      <c r="A16" s="21">
        <v>6</v>
      </c>
      <c r="B16" s="281"/>
      <c r="C16" s="81" t="s">
        <v>840</v>
      </c>
      <c r="D16" s="281"/>
      <c r="E16" s="281"/>
      <c r="F16" s="282">
        <v>4.6799999999999994E-2</v>
      </c>
      <c r="G16" s="627"/>
      <c r="H16" s="281"/>
      <c r="I16" s="281"/>
      <c r="J16" s="281"/>
    </row>
    <row r="17" spans="1:10">
      <c r="A17" s="21">
        <v>7</v>
      </c>
      <c r="B17" s="281"/>
      <c r="C17" s="81" t="s">
        <v>841</v>
      </c>
      <c r="D17" s="281"/>
      <c r="E17" s="281"/>
      <c r="F17" s="282">
        <v>3.4799999999999998E-2</v>
      </c>
      <c r="G17" s="627"/>
      <c r="H17" s="281"/>
      <c r="I17" s="281"/>
      <c r="J17" s="281"/>
    </row>
    <row r="18" spans="1:10">
      <c r="A18" s="21">
        <v>8</v>
      </c>
      <c r="B18" s="281"/>
      <c r="C18" s="81" t="s">
        <v>842</v>
      </c>
      <c r="D18" s="281"/>
      <c r="E18" s="281"/>
      <c r="F18" s="282">
        <v>3.4799999999999998E-2</v>
      </c>
      <c r="G18" s="627"/>
      <c r="H18" s="281"/>
      <c r="I18" s="281"/>
      <c r="J18" s="281"/>
    </row>
    <row r="19" spans="1:10">
      <c r="A19" s="21">
        <v>9</v>
      </c>
      <c r="B19" s="281"/>
      <c r="C19" s="81" t="s">
        <v>843</v>
      </c>
      <c r="D19" s="281"/>
      <c r="E19" s="281"/>
      <c r="F19" s="282">
        <v>3.3599999999999998E-2</v>
      </c>
      <c r="G19" s="627"/>
      <c r="H19" s="281"/>
      <c r="I19" s="281"/>
      <c r="J19" s="281"/>
    </row>
    <row r="20" spans="1:10">
      <c r="A20" s="21">
        <v>10</v>
      </c>
      <c r="B20" s="281"/>
      <c r="C20" s="81" t="s">
        <v>844</v>
      </c>
      <c r="D20" s="281"/>
      <c r="E20" s="281"/>
      <c r="F20" s="282">
        <v>3.3599999999999998E-2</v>
      </c>
      <c r="G20" s="627"/>
      <c r="H20" s="281"/>
      <c r="I20" s="281"/>
      <c r="J20" s="281"/>
    </row>
    <row r="21" spans="1:10">
      <c r="A21" s="21">
        <v>11</v>
      </c>
      <c r="B21" s="281"/>
      <c r="C21" s="81" t="s">
        <v>845</v>
      </c>
      <c r="D21" s="281"/>
      <c r="E21" s="281"/>
      <c r="F21" s="282">
        <v>3.2399999999999998E-2</v>
      </c>
      <c r="G21" s="627"/>
      <c r="H21" s="281"/>
      <c r="I21" s="281"/>
      <c r="J21" s="281"/>
    </row>
    <row r="22" spans="1:10">
      <c r="A22" s="21">
        <v>12</v>
      </c>
      <c r="B22" s="281"/>
      <c r="C22" s="81" t="s">
        <v>846</v>
      </c>
      <c r="D22" s="281"/>
      <c r="E22" s="281"/>
      <c r="F22" s="282">
        <v>3.3599999999999998E-2</v>
      </c>
      <c r="G22" s="627"/>
      <c r="H22" s="281"/>
      <c r="I22" s="281"/>
      <c r="J22" s="281"/>
    </row>
    <row r="23" spans="1:10">
      <c r="A23" s="21">
        <v>13</v>
      </c>
      <c r="B23" s="81"/>
      <c r="C23" s="81" t="s">
        <v>848</v>
      </c>
      <c r="D23" s="281"/>
      <c r="E23" s="281"/>
      <c r="F23" s="282">
        <v>3.3599999999999998E-2</v>
      </c>
      <c r="G23" s="627"/>
      <c r="H23" s="281"/>
      <c r="I23" s="281"/>
      <c r="J23" s="281"/>
    </row>
    <row r="24" spans="1:10">
      <c r="A24" s="21">
        <v>14</v>
      </c>
      <c r="B24" s="81"/>
      <c r="C24" s="81" t="s">
        <v>847</v>
      </c>
      <c r="D24" s="281"/>
      <c r="E24" s="281"/>
      <c r="F24" s="282">
        <v>0.03</v>
      </c>
      <c r="G24" s="627"/>
      <c r="H24" s="281"/>
      <c r="I24" s="281"/>
      <c r="J24" s="281"/>
    </row>
    <row r="25" spans="1:10">
      <c r="A25" s="21">
        <v>15</v>
      </c>
      <c r="B25" s="81"/>
      <c r="C25" s="81" t="s">
        <v>849</v>
      </c>
      <c r="D25" s="281"/>
      <c r="E25" s="281"/>
      <c r="F25" s="282">
        <v>3.3599999999999998E-2</v>
      </c>
      <c r="G25" s="627"/>
      <c r="H25" s="281"/>
      <c r="I25" s="281"/>
      <c r="J25" s="281"/>
    </row>
    <row r="26" spans="1:10">
      <c r="A26" s="21">
        <v>16</v>
      </c>
      <c r="B26" s="81"/>
      <c r="C26" s="81" t="s">
        <v>850</v>
      </c>
      <c r="D26" s="281"/>
      <c r="E26" s="281"/>
      <c r="F26" s="282">
        <v>3.2399999999999998E-2</v>
      </c>
      <c r="G26" s="627"/>
      <c r="H26" s="281"/>
      <c r="I26" s="281"/>
      <c r="J26" s="281"/>
    </row>
    <row r="27" spans="1:10">
      <c r="A27" s="21">
        <v>17</v>
      </c>
      <c r="B27" s="81"/>
      <c r="C27" s="81" t="s">
        <v>851</v>
      </c>
      <c r="D27" s="281"/>
      <c r="E27" s="281"/>
      <c r="F27" s="282">
        <v>3.3599999999999998E-2</v>
      </c>
      <c r="G27" s="627"/>
      <c r="H27" s="281"/>
      <c r="I27" s="281"/>
      <c r="J27" s="281"/>
    </row>
    <row r="28" spans="1:10">
      <c r="A28" s="21"/>
      <c r="B28" s="281"/>
      <c r="C28" s="281"/>
      <c r="D28" s="281"/>
      <c r="E28" s="281"/>
      <c r="F28" s="281"/>
      <c r="H28" s="281"/>
      <c r="I28" s="281"/>
      <c r="J28" s="281"/>
    </row>
    <row r="29" spans="1:10">
      <c r="A29" s="21">
        <v>18</v>
      </c>
      <c r="B29" s="1" t="s">
        <v>231</v>
      </c>
      <c r="F29" s="283">
        <f>AVERAGE(F11:F27)</f>
        <v>3.8541176470588238E-2</v>
      </c>
    </row>
    <row r="30" spans="1:10">
      <c r="A30" s="21">
        <v>19</v>
      </c>
      <c r="B30" s="1" t="s">
        <v>232</v>
      </c>
      <c r="F30" s="283">
        <f>F29/12</f>
        <v>3.2117647058823532E-3</v>
      </c>
    </row>
    <row r="32" spans="1:10">
      <c r="A32" s="1" t="s">
        <v>233</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view="pageBreakPreview" zoomScaleNormal="100" zoomScaleSheetLayoutView="100" workbookViewId="0">
      <selection activeCell="M16" sqref="M16"/>
    </sheetView>
  </sheetViews>
  <sheetFormatPr defaultRowHeight="12"/>
  <cols>
    <col min="1" max="1" width="6.83203125" style="446" customWidth="1"/>
    <col min="2" max="2" width="30.83203125" style="446" customWidth="1"/>
    <col min="3" max="3" width="3.83203125" style="446" customWidth="1"/>
    <col min="4" max="4" width="15.83203125" style="446" customWidth="1"/>
    <col min="5" max="5" width="3.83203125" style="446" customWidth="1"/>
    <col min="6" max="12" width="15.83203125" style="446" customWidth="1"/>
    <col min="13" max="16384" width="9.33203125" style="446"/>
  </cols>
  <sheetData>
    <row r="1" spans="1:12">
      <c r="L1" s="447" t="s">
        <v>67</v>
      </c>
    </row>
    <row r="2" spans="1:12">
      <c r="L2" s="122" t="s">
        <v>822</v>
      </c>
    </row>
    <row r="3" spans="1:12">
      <c r="A3" s="688" t="s">
        <v>182</v>
      </c>
      <c r="B3" s="688"/>
      <c r="C3" s="688"/>
      <c r="D3" s="688"/>
      <c r="E3" s="688"/>
      <c r="F3" s="688"/>
      <c r="G3" s="688"/>
      <c r="H3" s="688"/>
      <c r="I3" s="688"/>
      <c r="J3" s="688"/>
      <c r="K3" s="688"/>
      <c r="L3" s="688"/>
    </row>
    <row r="4" spans="1:12">
      <c r="A4" s="688" t="s">
        <v>592</v>
      </c>
      <c r="B4" s="688"/>
      <c r="C4" s="688"/>
      <c r="D4" s="688"/>
      <c r="E4" s="688"/>
      <c r="F4" s="688"/>
      <c r="G4" s="688"/>
      <c r="H4" s="688"/>
      <c r="I4" s="688"/>
      <c r="J4" s="688"/>
      <c r="K4" s="688"/>
      <c r="L4" s="688"/>
    </row>
    <row r="5" spans="1:12">
      <c r="A5" s="689" t="s">
        <v>738</v>
      </c>
      <c r="B5" s="689"/>
      <c r="C5" s="689"/>
      <c r="D5" s="689"/>
      <c r="E5" s="689"/>
      <c r="F5" s="689"/>
      <c r="G5" s="689"/>
      <c r="H5" s="689"/>
      <c r="I5" s="689"/>
      <c r="J5" s="689"/>
      <c r="K5" s="689"/>
      <c r="L5" s="689"/>
    </row>
    <row r="6" spans="1:12">
      <c r="A6" s="448"/>
      <c r="B6" s="690"/>
      <c r="C6" s="690"/>
      <c r="D6" s="690"/>
      <c r="E6" s="690"/>
      <c r="F6" s="690"/>
      <c r="G6" s="690"/>
      <c r="H6" s="690"/>
      <c r="I6" s="690"/>
      <c r="J6" s="690"/>
      <c r="K6" s="690"/>
    </row>
    <row r="7" spans="1:12">
      <c r="A7" s="449"/>
      <c r="B7" s="690"/>
      <c r="C7" s="690"/>
      <c r="D7" s="690"/>
      <c r="E7" s="690"/>
      <c r="F7" s="690"/>
      <c r="G7" s="690"/>
      <c r="H7" s="690"/>
      <c r="I7" s="690"/>
      <c r="J7" s="690"/>
      <c r="K7" s="690"/>
    </row>
    <row r="8" spans="1:12">
      <c r="A8" s="449"/>
      <c r="B8" s="450" t="s">
        <v>586</v>
      </c>
      <c r="C8" s="325"/>
      <c r="D8" s="325"/>
      <c r="E8" s="325"/>
      <c r="F8" s="325"/>
      <c r="G8" s="325"/>
      <c r="H8" s="325"/>
      <c r="I8" s="325"/>
      <c r="J8" s="325"/>
      <c r="K8" s="325"/>
    </row>
    <row r="9" spans="1:12">
      <c r="A9" s="449"/>
      <c r="B9" s="451"/>
      <c r="C9" s="451"/>
      <c r="D9" s="451"/>
      <c r="E9" s="451"/>
      <c r="F9" s="452" t="s">
        <v>580</v>
      </c>
      <c r="G9" s="452"/>
      <c r="H9" s="452" t="s">
        <v>575</v>
      </c>
      <c r="I9" s="452" t="s">
        <v>576</v>
      </c>
      <c r="J9" s="452" t="s">
        <v>578</v>
      </c>
      <c r="K9" s="452" t="s">
        <v>597</v>
      </c>
      <c r="L9" s="453" t="s">
        <v>583</v>
      </c>
    </row>
    <row r="10" spans="1:12">
      <c r="A10" s="454" t="s">
        <v>70</v>
      </c>
      <c r="B10" s="455" t="s">
        <v>328</v>
      </c>
      <c r="C10" s="456"/>
      <c r="D10" s="457" t="s">
        <v>380</v>
      </c>
      <c r="E10" s="456"/>
      <c r="F10" s="457" t="s">
        <v>572</v>
      </c>
      <c r="G10" s="457" t="s">
        <v>573</v>
      </c>
      <c r="H10" s="457" t="s">
        <v>574</v>
      </c>
      <c r="I10" s="457" t="s">
        <v>577</v>
      </c>
      <c r="J10" s="457" t="s">
        <v>579</v>
      </c>
      <c r="K10" s="457" t="s">
        <v>579</v>
      </c>
      <c r="L10" s="457" t="s">
        <v>581</v>
      </c>
    </row>
    <row r="11" spans="1:12">
      <c r="A11" s="449"/>
      <c r="B11" s="453" t="s">
        <v>123</v>
      </c>
      <c r="D11" s="453" t="s">
        <v>124</v>
      </c>
      <c r="F11" s="453" t="s">
        <v>276</v>
      </c>
      <c r="G11" s="453" t="s">
        <v>125</v>
      </c>
      <c r="H11" s="453" t="s">
        <v>277</v>
      </c>
      <c r="I11" s="453" t="s">
        <v>128</v>
      </c>
      <c r="J11" s="453" t="s">
        <v>129</v>
      </c>
      <c r="K11" s="453" t="s">
        <v>130</v>
      </c>
      <c r="L11" s="453" t="s">
        <v>131</v>
      </c>
    </row>
    <row r="13" spans="1:12">
      <c r="A13" s="458">
        <v>1</v>
      </c>
      <c r="B13" s="459" t="s">
        <v>593</v>
      </c>
      <c r="C13" s="459"/>
      <c r="D13" s="458" t="s">
        <v>346</v>
      </c>
      <c r="E13" s="459"/>
      <c r="F13" s="460">
        <f>'WP2 - Tax Rates'!E23</f>
        <v>0.21</v>
      </c>
      <c r="G13" s="460">
        <v>0</v>
      </c>
      <c r="H13" s="460">
        <f>G13</f>
        <v>0</v>
      </c>
      <c r="I13" s="460">
        <f>G13</f>
        <v>0</v>
      </c>
      <c r="J13" s="460">
        <f>F13</f>
        <v>0.21</v>
      </c>
      <c r="K13" s="460">
        <v>0</v>
      </c>
      <c r="L13" s="459"/>
    </row>
    <row r="14" spans="1:12">
      <c r="A14" s="458">
        <v>2</v>
      </c>
      <c r="B14" s="459" t="s">
        <v>590</v>
      </c>
      <c r="C14" s="459"/>
      <c r="D14" s="458" t="s">
        <v>347</v>
      </c>
      <c r="E14" s="459"/>
      <c r="F14" s="460">
        <f>'WP2 - Tax Rates'!E24</f>
        <v>1</v>
      </c>
      <c r="G14" s="461">
        <v>0</v>
      </c>
      <c r="H14" s="461">
        <v>0</v>
      </c>
      <c r="I14" s="461">
        <v>0</v>
      </c>
      <c r="J14" s="461">
        <v>0</v>
      </c>
      <c r="K14" s="461">
        <v>0</v>
      </c>
      <c r="L14" s="459"/>
    </row>
    <row r="15" spans="1:12">
      <c r="A15" s="458">
        <v>3</v>
      </c>
      <c r="B15" s="459" t="s">
        <v>585</v>
      </c>
      <c r="C15" s="459"/>
      <c r="D15" s="458" t="s">
        <v>584</v>
      </c>
      <c r="E15" s="459"/>
      <c r="F15" s="462">
        <f t="shared" ref="F15:K15" si="0">F13*F14</f>
        <v>0.21</v>
      </c>
      <c r="G15" s="462">
        <f t="shared" si="0"/>
        <v>0</v>
      </c>
      <c r="H15" s="462">
        <f t="shared" si="0"/>
        <v>0</v>
      </c>
      <c r="I15" s="462">
        <f t="shared" si="0"/>
        <v>0</v>
      </c>
      <c r="J15" s="462">
        <f t="shared" si="0"/>
        <v>0</v>
      </c>
      <c r="K15" s="462">
        <f t="shared" si="0"/>
        <v>0</v>
      </c>
    </row>
    <row r="16" spans="1:12">
      <c r="A16" s="458">
        <v>4</v>
      </c>
      <c r="B16" s="459" t="s">
        <v>582</v>
      </c>
      <c r="C16" s="459"/>
      <c r="D16" s="458" t="s">
        <v>587</v>
      </c>
      <c r="E16" s="459"/>
      <c r="F16" s="459"/>
      <c r="G16" s="462"/>
      <c r="H16" s="459"/>
      <c r="I16" s="459"/>
      <c r="J16" s="459"/>
      <c r="K16" s="459"/>
      <c r="L16" s="463">
        <f>SUM(F15:K15)</f>
        <v>0.21</v>
      </c>
    </row>
    <row r="17" spans="1:12">
      <c r="A17" s="458"/>
      <c r="B17" s="459"/>
      <c r="C17" s="459"/>
      <c r="D17" s="459"/>
      <c r="E17" s="459"/>
      <c r="F17" s="459"/>
      <c r="G17" s="462"/>
      <c r="H17" s="459"/>
      <c r="I17" s="459"/>
      <c r="J17" s="459"/>
      <c r="K17" s="459"/>
      <c r="L17" s="459"/>
    </row>
    <row r="18" spans="1:12">
      <c r="A18" s="458">
        <v>5</v>
      </c>
      <c r="B18" s="459" t="s">
        <v>594</v>
      </c>
      <c r="C18" s="459"/>
      <c r="D18" s="458" t="s">
        <v>156</v>
      </c>
      <c r="E18" s="459"/>
      <c r="F18" s="460">
        <f>'WP2 - Tax Rates'!E28</f>
        <v>8.8200000000000001E-2</v>
      </c>
      <c r="G18" s="460">
        <v>0</v>
      </c>
      <c r="H18" s="460">
        <v>0</v>
      </c>
      <c r="I18" s="460">
        <v>0</v>
      </c>
      <c r="J18" s="460">
        <v>0</v>
      </c>
      <c r="K18" s="460">
        <v>0</v>
      </c>
      <c r="L18" s="459"/>
    </row>
    <row r="19" spans="1:12">
      <c r="A19" s="458">
        <v>6</v>
      </c>
      <c r="B19" s="459" t="s">
        <v>590</v>
      </c>
      <c r="C19" s="459"/>
      <c r="D19" s="458" t="s">
        <v>347</v>
      </c>
      <c r="E19" s="459"/>
      <c r="F19" s="460">
        <f>'WP2 - Tax Rates'!E29</f>
        <v>1</v>
      </c>
      <c r="G19" s="461">
        <v>0</v>
      </c>
      <c r="H19" s="461">
        <v>0</v>
      </c>
      <c r="I19" s="461">
        <v>0</v>
      </c>
      <c r="J19" s="461">
        <v>0</v>
      </c>
      <c r="K19" s="461">
        <v>0</v>
      </c>
      <c r="L19" s="459"/>
    </row>
    <row r="20" spans="1:12">
      <c r="A20" s="458">
        <v>7</v>
      </c>
      <c r="B20" s="459" t="s">
        <v>585</v>
      </c>
      <c r="C20" s="459"/>
      <c r="D20" s="458" t="s">
        <v>588</v>
      </c>
      <c r="E20" s="459"/>
      <c r="F20" s="462">
        <f>F18*F19</f>
        <v>8.8200000000000001E-2</v>
      </c>
      <c r="G20" s="462">
        <f>G18*G19</f>
        <v>0</v>
      </c>
      <c r="H20" s="462">
        <f t="shared" ref="H20:K20" si="1">H18*H19</f>
        <v>0</v>
      </c>
      <c r="I20" s="462">
        <f t="shared" si="1"/>
        <v>0</v>
      </c>
      <c r="J20" s="462">
        <f t="shared" si="1"/>
        <v>0</v>
      </c>
      <c r="K20" s="462">
        <f t="shared" si="1"/>
        <v>0</v>
      </c>
    </row>
    <row r="21" spans="1:12">
      <c r="A21" s="458">
        <v>8</v>
      </c>
      <c r="B21" s="459" t="s">
        <v>591</v>
      </c>
      <c r="C21" s="459"/>
      <c r="D21" s="458" t="s">
        <v>589</v>
      </c>
      <c r="E21" s="459"/>
      <c r="F21" s="462"/>
      <c r="G21" s="462"/>
      <c r="H21" s="462"/>
      <c r="I21" s="462"/>
      <c r="J21" s="462"/>
      <c r="K21" s="462"/>
      <c r="L21" s="463">
        <f>SUM(F20:K20)</f>
        <v>8.8200000000000001E-2</v>
      </c>
    </row>
    <row r="22" spans="1:12">
      <c r="A22" s="458"/>
      <c r="B22" s="459"/>
      <c r="C22" s="459"/>
      <c r="D22" s="459"/>
      <c r="E22" s="459"/>
      <c r="F22" s="459"/>
      <c r="G22" s="459"/>
      <c r="H22" s="459"/>
      <c r="I22" s="459"/>
      <c r="J22" s="459"/>
      <c r="K22" s="459"/>
      <c r="L22" s="459"/>
    </row>
    <row r="23" spans="1:12">
      <c r="A23" s="458"/>
    </row>
    <row r="24" spans="1:12">
      <c r="A24" s="458"/>
    </row>
    <row r="25" spans="1:12">
      <c r="A25" s="458" t="s">
        <v>419</v>
      </c>
      <c r="B25" s="459" t="s">
        <v>757</v>
      </c>
      <c r="C25" s="464"/>
      <c r="D25" s="464"/>
      <c r="E25" s="464"/>
      <c r="F25" s="464"/>
      <c r="G25" s="464"/>
      <c r="H25" s="464"/>
      <c r="I25" s="464"/>
    </row>
    <row r="26" spans="1:12">
      <c r="A26" s="458" t="s">
        <v>431</v>
      </c>
      <c r="B26" s="459" t="s">
        <v>600</v>
      </c>
      <c r="C26" s="464"/>
      <c r="D26" s="464"/>
      <c r="E26" s="464"/>
      <c r="F26" s="464"/>
      <c r="G26" s="464"/>
      <c r="H26" s="464"/>
      <c r="I26" s="464"/>
    </row>
    <row r="27" spans="1:12">
      <c r="A27" s="458" t="s">
        <v>434</v>
      </c>
      <c r="B27" s="459" t="s">
        <v>758</v>
      </c>
      <c r="C27" s="459"/>
      <c r="D27" s="459"/>
      <c r="E27" s="459"/>
      <c r="F27" s="459"/>
      <c r="G27" s="459"/>
      <c r="H27" s="459"/>
      <c r="I27" s="459"/>
      <c r="J27" s="459"/>
      <c r="K27" s="459"/>
      <c r="L27" s="459"/>
    </row>
    <row r="28" spans="1:12">
      <c r="A28" s="459"/>
      <c r="C28" s="459"/>
      <c r="D28" s="459"/>
      <c r="E28" s="459"/>
      <c r="F28" s="459"/>
      <c r="G28" s="459"/>
      <c r="H28" s="459"/>
      <c r="I28" s="459"/>
      <c r="J28" s="459"/>
      <c r="K28" s="459"/>
      <c r="L28" s="459"/>
    </row>
    <row r="29" spans="1:12">
      <c r="A29" s="459"/>
      <c r="B29" s="459"/>
      <c r="C29" s="459"/>
      <c r="D29" s="459"/>
      <c r="E29" s="459"/>
      <c r="F29" s="459"/>
      <c r="G29" s="459"/>
      <c r="H29" s="459"/>
      <c r="I29" s="459"/>
      <c r="J29" s="459"/>
      <c r="K29" s="459"/>
      <c r="L29" s="459"/>
    </row>
    <row r="30" spans="1:12">
      <c r="A30" s="459"/>
      <c r="B30" s="459"/>
      <c r="C30" s="459"/>
      <c r="D30" s="459"/>
      <c r="E30" s="459"/>
      <c r="F30" s="459"/>
      <c r="G30" s="459"/>
      <c r="H30" s="459"/>
      <c r="I30" s="459"/>
      <c r="J30" s="459"/>
      <c r="K30" s="459"/>
      <c r="L30" s="459"/>
    </row>
    <row r="31" spans="1:12" ht="19.5" customHeight="1">
      <c r="A31" s="459"/>
      <c r="B31" s="690"/>
      <c r="C31" s="690"/>
      <c r="D31" s="690"/>
      <c r="E31" s="690"/>
      <c r="F31" s="690"/>
      <c r="G31" s="690"/>
      <c r="H31" s="690"/>
      <c r="I31" s="690"/>
      <c r="J31" s="690"/>
      <c r="K31" s="690"/>
      <c r="L31" s="690"/>
    </row>
    <row r="32" spans="1:12">
      <c r="A32" s="459"/>
      <c r="B32" s="690"/>
      <c r="C32" s="690"/>
      <c r="D32" s="690"/>
      <c r="E32" s="690"/>
      <c r="F32" s="690"/>
      <c r="G32" s="690"/>
      <c r="H32" s="690"/>
      <c r="I32" s="690"/>
      <c r="J32" s="690"/>
      <c r="K32" s="690"/>
      <c r="L32" s="690"/>
    </row>
    <row r="33" spans="1:12">
      <c r="A33" s="459"/>
      <c r="B33" s="690"/>
      <c r="C33" s="690"/>
      <c r="D33" s="690"/>
      <c r="E33" s="690"/>
      <c r="F33" s="690"/>
      <c r="G33" s="690"/>
      <c r="H33" s="690"/>
      <c r="I33" s="690"/>
      <c r="J33" s="690"/>
      <c r="K33" s="690"/>
      <c r="L33" s="690"/>
    </row>
    <row r="34" spans="1:12">
      <c r="A34" s="459"/>
      <c r="B34" s="465"/>
      <c r="C34" s="459"/>
      <c r="D34" s="459"/>
      <c r="E34" s="459"/>
      <c r="F34" s="459"/>
      <c r="G34" s="459"/>
      <c r="H34" s="459"/>
      <c r="I34" s="459"/>
      <c r="J34" s="459"/>
      <c r="K34" s="459"/>
      <c r="L34" s="459"/>
    </row>
    <row r="35" spans="1:12">
      <c r="A35" s="459"/>
      <c r="B35" s="465"/>
      <c r="C35" s="459"/>
      <c r="D35" s="459"/>
      <c r="E35" s="459"/>
      <c r="F35" s="459"/>
      <c r="G35" s="459"/>
      <c r="H35" s="459"/>
      <c r="I35" s="459"/>
      <c r="J35" s="459"/>
      <c r="K35" s="459"/>
      <c r="L35" s="459"/>
    </row>
    <row r="36" spans="1:12">
      <c r="A36" s="459"/>
      <c r="B36" s="459"/>
      <c r="C36" s="459"/>
      <c r="D36" s="459"/>
      <c r="E36" s="459"/>
      <c r="F36" s="459"/>
      <c r="G36" s="459"/>
      <c r="H36" s="459"/>
      <c r="I36" s="459"/>
      <c r="J36" s="459"/>
      <c r="K36" s="459"/>
      <c r="L36" s="459"/>
    </row>
    <row r="37" spans="1:12">
      <c r="A37" s="459"/>
      <c r="B37" s="459"/>
      <c r="C37" s="459"/>
      <c r="D37" s="459"/>
      <c r="E37" s="459"/>
      <c r="F37" s="459"/>
      <c r="G37" s="459"/>
      <c r="H37" s="459"/>
      <c r="I37" s="459"/>
      <c r="J37" s="459"/>
      <c r="K37" s="459"/>
      <c r="L37" s="459"/>
    </row>
    <row r="38" spans="1:12">
      <c r="A38" s="459"/>
      <c r="B38" s="459"/>
      <c r="C38" s="459"/>
      <c r="D38" s="459"/>
      <c r="E38" s="459"/>
      <c r="F38" s="459"/>
      <c r="G38" s="459"/>
      <c r="H38" s="459"/>
      <c r="I38" s="459"/>
      <c r="J38" s="459"/>
      <c r="K38" s="459"/>
      <c r="L38" s="459"/>
    </row>
    <row r="39" spans="1:12">
      <c r="A39" s="459"/>
      <c r="B39" s="459"/>
      <c r="C39" s="459"/>
      <c r="D39" s="459"/>
      <c r="E39" s="459"/>
      <c r="F39" s="459"/>
      <c r="G39" s="459"/>
      <c r="H39" s="459"/>
      <c r="I39" s="459"/>
      <c r="J39" s="459"/>
      <c r="K39" s="459"/>
      <c r="L39" s="459"/>
    </row>
    <row r="40" spans="1:12">
      <c r="A40" s="459"/>
      <c r="B40" s="459"/>
      <c r="C40" s="459"/>
      <c r="D40" s="459"/>
      <c r="E40" s="459"/>
      <c r="F40" s="459"/>
      <c r="G40" s="459"/>
      <c r="H40" s="459"/>
      <c r="I40" s="459"/>
      <c r="J40" s="459"/>
      <c r="K40" s="459"/>
      <c r="L40" s="459"/>
    </row>
    <row r="41" spans="1:12">
      <c r="A41" s="459"/>
      <c r="B41" s="459"/>
      <c r="C41" s="459"/>
      <c r="D41" s="459"/>
      <c r="E41" s="459"/>
      <c r="F41" s="459"/>
      <c r="G41" s="459"/>
      <c r="H41" s="459"/>
      <c r="I41" s="459"/>
      <c r="J41" s="459"/>
      <c r="K41" s="459"/>
      <c r="L41" s="459"/>
    </row>
    <row r="42" spans="1:12">
      <c r="A42" s="459"/>
      <c r="B42" s="459"/>
      <c r="C42" s="459"/>
      <c r="D42" s="459"/>
      <c r="E42" s="459"/>
      <c r="F42" s="459"/>
      <c r="G42" s="459"/>
      <c r="H42" s="459"/>
      <c r="I42" s="459"/>
      <c r="J42" s="459"/>
      <c r="K42" s="459"/>
      <c r="L42" s="459"/>
    </row>
    <row r="43" spans="1:12">
      <c r="A43" s="459"/>
      <c r="B43" s="459"/>
      <c r="C43" s="459"/>
      <c r="D43" s="459"/>
      <c r="E43" s="459"/>
      <c r="F43" s="459"/>
      <c r="G43" s="459"/>
      <c r="H43" s="459"/>
      <c r="I43" s="459"/>
      <c r="J43" s="459"/>
      <c r="K43" s="459"/>
      <c r="L43" s="459"/>
    </row>
    <row r="44" spans="1:12">
      <c r="A44" s="459"/>
      <c r="B44" s="459"/>
      <c r="C44" s="459"/>
      <c r="D44" s="459"/>
      <c r="E44" s="459"/>
      <c r="F44" s="459"/>
      <c r="G44" s="459"/>
      <c r="H44" s="459"/>
      <c r="I44" s="459"/>
      <c r="J44" s="459"/>
      <c r="K44" s="459"/>
      <c r="L44" s="459"/>
    </row>
    <row r="45" spans="1:12">
      <c r="A45" s="459"/>
      <c r="B45" s="459"/>
      <c r="C45" s="459"/>
      <c r="D45" s="459"/>
      <c r="E45" s="459"/>
      <c r="F45" s="459"/>
      <c r="G45" s="459"/>
      <c r="H45" s="459"/>
      <c r="I45" s="459"/>
      <c r="J45" s="459"/>
      <c r="K45" s="459"/>
      <c r="L45" s="459"/>
    </row>
    <row r="46" spans="1:12">
      <c r="A46" s="459"/>
      <c r="B46" s="459"/>
      <c r="C46" s="459"/>
      <c r="D46" s="459"/>
      <c r="E46" s="459"/>
      <c r="F46" s="459"/>
      <c r="G46" s="459"/>
      <c r="H46" s="459"/>
      <c r="I46" s="459"/>
      <c r="J46" s="459"/>
      <c r="K46" s="459"/>
      <c r="L46" s="459"/>
    </row>
    <row r="47" spans="1:12">
      <c r="A47" s="459"/>
      <c r="B47" s="459"/>
      <c r="C47" s="459"/>
      <c r="D47" s="459"/>
      <c r="E47" s="459"/>
      <c r="F47" s="459"/>
      <c r="G47" s="459"/>
      <c r="H47" s="459"/>
      <c r="I47" s="459"/>
      <c r="J47" s="459"/>
      <c r="K47" s="459"/>
      <c r="L47" s="459"/>
    </row>
    <row r="48" spans="1:12">
      <c r="A48" s="459"/>
      <c r="B48" s="459"/>
      <c r="C48" s="459"/>
      <c r="D48" s="459"/>
      <c r="E48" s="459"/>
      <c r="F48" s="459"/>
      <c r="G48" s="459"/>
      <c r="H48" s="459"/>
      <c r="I48" s="459"/>
      <c r="J48" s="459"/>
      <c r="K48" s="459"/>
      <c r="L48" s="459"/>
    </row>
    <row r="49" spans="1:12">
      <c r="A49" s="459"/>
      <c r="B49" s="459"/>
      <c r="C49" s="459"/>
      <c r="D49" s="459"/>
      <c r="E49" s="459"/>
      <c r="F49" s="459"/>
      <c r="G49" s="459"/>
      <c r="H49" s="459"/>
      <c r="I49" s="459"/>
      <c r="J49" s="459"/>
      <c r="K49" s="459"/>
      <c r="L49" s="459"/>
    </row>
    <row r="50" spans="1:12">
      <c r="A50" s="459"/>
      <c r="B50" s="459"/>
      <c r="C50" s="459"/>
      <c r="D50" s="459"/>
      <c r="E50" s="459"/>
      <c r="F50" s="459"/>
      <c r="G50" s="459"/>
      <c r="H50" s="459"/>
      <c r="I50" s="459"/>
      <c r="J50" s="459"/>
      <c r="K50" s="459"/>
      <c r="L50" s="459"/>
    </row>
    <row r="51" spans="1:12">
      <c r="A51" s="459"/>
      <c r="B51" s="459"/>
      <c r="C51" s="459"/>
      <c r="D51" s="459"/>
      <c r="E51" s="459"/>
      <c r="F51" s="459"/>
      <c r="G51" s="459"/>
      <c r="H51" s="459"/>
      <c r="I51" s="459"/>
      <c r="J51" s="459"/>
      <c r="K51" s="459"/>
      <c r="L51" s="459"/>
    </row>
    <row r="52" spans="1:12">
      <c r="A52" s="459"/>
      <c r="B52" s="459"/>
      <c r="C52" s="459"/>
      <c r="D52" s="459"/>
      <c r="E52" s="459"/>
      <c r="F52" s="459"/>
      <c r="G52" s="459"/>
      <c r="H52" s="459"/>
      <c r="I52" s="459"/>
      <c r="J52" s="459"/>
      <c r="K52" s="459"/>
      <c r="L52" s="459"/>
    </row>
    <row r="53" spans="1:12">
      <c r="A53" s="459"/>
      <c r="B53" s="459"/>
      <c r="C53" s="459"/>
      <c r="D53" s="459"/>
      <c r="E53" s="459"/>
      <c r="F53" s="459"/>
      <c r="G53" s="459"/>
      <c r="H53" s="459"/>
      <c r="I53" s="459"/>
      <c r="J53" s="459"/>
      <c r="K53" s="459"/>
      <c r="L53" s="459"/>
    </row>
    <row r="54" spans="1:12">
      <c r="A54" s="459"/>
      <c r="B54" s="459"/>
      <c r="C54" s="459"/>
      <c r="D54" s="459"/>
      <c r="E54" s="459"/>
      <c r="F54" s="459"/>
      <c r="G54" s="459"/>
      <c r="H54" s="459"/>
      <c r="I54" s="459"/>
      <c r="J54" s="459"/>
      <c r="K54" s="459"/>
      <c r="L54" s="459"/>
    </row>
    <row r="55" spans="1:12">
      <c r="A55" s="459"/>
      <c r="B55" s="459"/>
      <c r="C55" s="459"/>
      <c r="D55" s="459"/>
      <c r="E55" s="459"/>
      <c r="F55" s="459"/>
      <c r="G55" s="459"/>
      <c r="H55" s="459"/>
      <c r="I55" s="459"/>
      <c r="J55" s="459"/>
      <c r="K55" s="459"/>
      <c r="L55" s="459"/>
    </row>
  </sheetData>
  <mergeCells count="5">
    <mergeCell ref="A3:L3"/>
    <mergeCell ref="A4:L4"/>
    <mergeCell ref="A5:L5"/>
    <mergeCell ref="B6:K7"/>
    <mergeCell ref="B31:L33"/>
  </mergeCells>
  <printOptions horizontalCentered="1"/>
  <pageMargins left="0.5" right="0.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Attachment H-27A</vt:lpstr>
      <vt:lpstr>Att 1 - Project Rev Req</vt:lpstr>
      <vt:lpstr>Att 2 - Incentive Return</vt:lpstr>
      <vt:lpstr>Att 3 - True-up</vt:lpstr>
      <vt:lpstr>Att 4 - Rate Base</vt:lpstr>
      <vt:lpstr>Att 5 - Return on rate Base</vt:lpstr>
      <vt:lpstr>Att 6 - True-up Interest</vt:lpstr>
      <vt:lpstr>Att 6a - Interet Rate</vt:lpstr>
      <vt:lpstr>Att 7 - Tax Rates</vt:lpstr>
      <vt:lpstr>Att 8 - Construction Debt</vt:lpstr>
      <vt:lpstr>Att 9 - Cons Debt True-up</vt:lpstr>
      <vt:lpstr>Att 10 - Depreciation Rates</vt:lpstr>
      <vt:lpstr>Att 11 - Prior Period Adj</vt:lpstr>
      <vt:lpstr>Att 12 - Revenue Credits</vt:lpstr>
      <vt:lpstr>WP1 - ADIT</vt:lpstr>
      <vt:lpstr>WP2 - Tax Rates</vt:lpstr>
      <vt:lpstr>WP3 - Perm Tax</vt:lpstr>
      <vt:lpstr>WP4 - Cost Commitment</vt:lpstr>
      <vt:lpstr>WP5 - Att 3 Support</vt:lpstr>
      <vt:lpstr>'Att 1 - Project Rev Req'!Print_Area</vt:lpstr>
      <vt:lpstr>'Att 12 - Revenue Credits'!Print_Area</vt:lpstr>
      <vt:lpstr>'Att 2 - Incentive Return'!Print_Area</vt:lpstr>
      <vt:lpstr>'Att 4 - Rate Base'!Print_Area</vt:lpstr>
      <vt:lpstr>'Att 5 - Return on rate Base'!Print_Area</vt:lpstr>
      <vt:lpstr>'Att 6 - True-up Interest'!Print_Area</vt:lpstr>
      <vt:lpstr>'Att 6a - Interet Rate'!Print_Area</vt:lpstr>
      <vt:lpstr>'Att 7 - Tax Rates'!Print_Area</vt:lpstr>
      <vt:lpstr>'Att 8 - Construction Debt'!Print_Area</vt:lpstr>
      <vt:lpstr>'Att 9 - Cons Debt True-up'!Print_Area</vt:lpstr>
      <vt:lpstr>'Attachment H-27A'!Print_Area</vt:lpstr>
      <vt:lpstr>'WP1 - ADIT'!Print_Area</vt:lpstr>
      <vt:lpstr>'WP2 - Tax Rates'!Print_Area</vt:lpstr>
      <vt:lpstr>'WP3 - Perm Tax'!Print_Area</vt:lpstr>
      <vt:lpstr>'WP5 - Att 3 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2021-07-01T18:46:05Z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 linkTarget="Prop_Taxes">
    <vt:r8>0</vt:r8>
  </property>
</Properties>
</file>